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'Gruppen-Tabellen'!$A$1:$I$34</definedName>
    <definedName name="_xlnm.Print_Area" localSheetId="3">'Spielplan'!$A$1:$K$78</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<sst xmlns="http://schemas.openxmlformats.org/spreadsheetml/2006/main" count="368" uniqueCount="86">
  <si>
    <t>Gruppe A</t>
  </si>
  <si>
    <t>Pkte</t>
  </si>
  <si>
    <t>Tore</t>
  </si>
  <si>
    <t>Gruppe C</t>
  </si>
  <si>
    <t>Dauer:</t>
  </si>
  <si>
    <t>Gruppe B</t>
  </si>
  <si>
    <t>Zeit</t>
  </si>
  <si>
    <t>Spiel Nr.</t>
  </si>
  <si>
    <t>Gruppe</t>
  </si>
  <si>
    <t>Vorrunde</t>
  </si>
  <si>
    <t>Ergebnis</t>
  </si>
  <si>
    <t>Gr.A</t>
  </si>
  <si>
    <t>-</t>
  </si>
  <si>
    <t>:</t>
  </si>
  <si>
    <t>Zweiter Gruppe A</t>
  </si>
  <si>
    <t>Erster Gruppe C</t>
  </si>
  <si>
    <t>Erster Gruppe B</t>
  </si>
  <si>
    <t>Zweiter Gruppe C</t>
  </si>
  <si>
    <t>Erster Gruppe A</t>
  </si>
  <si>
    <t>Zweiter Gruppe B</t>
  </si>
  <si>
    <t>Spiel um den 3.Platz</t>
  </si>
  <si>
    <t>Finale</t>
  </si>
  <si>
    <t>Vorgaben</t>
  </si>
  <si>
    <t>Spielzeit</t>
  </si>
  <si>
    <t>hh:mm</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</si>
  <si>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</si>
  <si>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</si>
  <si>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</si>
  <si>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</si>
  <si>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</si>
  <si>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</si>
  <si>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</si>
  <si>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</si>
  <si>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</si>
  <si>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</si>
  <si>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</si>
  <si>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</si>
  <si>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</si>
  <si>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</si>
  <si>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</si>
  <si>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</si>
  <si>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</si>
  <si>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</si>
  <si>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Gruppe 1</t>
  </si>
  <si>
    <t>Gruppe 2</t>
  </si>
  <si>
    <t>Zwischenrunde</t>
  </si>
  <si>
    <t>Erster Gruppe 1</t>
  </si>
  <si>
    <t>Zweiter Gruppe 2</t>
  </si>
  <si>
    <t>Zweiter Gruppe 1</t>
  </si>
  <si>
    <t>Erster Gruppe 2</t>
  </si>
  <si>
    <t>(zwischen den Vorrundenspielen)</t>
  </si>
  <si>
    <t>(Pause bei Zwischenrundenspiele und nach Halbfinale)</t>
  </si>
  <si>
    <t>Pause1:</t>
  </si>
  <si>
    <t>Pause2:</t>
  </si>
  <si>
    <t>Gruppe1</t>
  </si>
  <si>
    <t>Gruppe2</t>
  </si>
  <si>
    <t>Summe aller Spiele Gruppe 1</t>
  </si>
  <si>
    <t>Summe aller Spiele Gruppe 2</t>
  </si>
  <si>
    <t>Bester Gruppendritter</t>
  </si>
  <si>
    <t>Zweitbester Gruppendritter</t>
  </si>
  <si>
    <t xml:space="preserve">Spielzeit: </t>
  </si>
  <si>
    <t>Min</t>
  </si>
  <si>
    <t>Zwischenrunde - Gruppeneinteilung -</t>
  </si>
  <si>
    <t>M01</t>
  </si>
  <si>
    <t>M02</t>
  </si>
  <si>
    <t>M03</t>
  </si>
  <si>
    <t>M04</t>
  </si>
  <si>
    <t>M09</t>
  </si>
  <si>
    <t>M10</t>
  </si>
  <si>
    <t>M12</t>
  </si>
  <si>
    <t>M05</t>
  </si>
  <si>
    <t>M06</t>
  </si>
  <si>
    <t>M07</t>
  </si>
  <si>
    <t>M08</t>
  </si>
  <si>
    <t>Gr.B/Feld 1</t>
  </si>
  <si>
    <t>Gr.A/Feld 1</t>
  </si>
  <si>
    <t>Gr.C/Feld 1</t>
  </si>
  <si>
    <t>Gr.B/Feld 2</t>
  </si>
  <si>
    <t>Gr.A/Feld 2</t>
  </si>
  <si>
    <t>Gr.C/Feld 2</t>
  </si>
  <si>
    <t>Gr.1/Feld 1</t>
  </si>
  <si>
    <t>Gr.2/Feld 1</t>
  </si>
  <si>
    <t>Gr.1/Feld 2</t>
  </si>
  <si>
    <t>Gr.2/Feld 2</t>
  </si>
  <si>
    <t>Feld 2</t>
  </si>
  <si>
    <t>Feld 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</si>
</sst>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2">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6"/>
      <color indexed="56"/>
      <name val="Arial"/>
      <family val="2"/>
    </font>
    <font>
      <b/>
      <sz val="11"/>
      <color indexed="56"/>
      <name val="Arial"/>
      <family val="2"/>
    </font>
    <font>
      <b/>
      <sz val="12"/>
      <color indexed="10"/>
      <name val="Arial"/>
      <family val="2"/>
    </font>
    <font>
      <b/>
      <sz val="12"/>
      <color indexed="56"/>
      <name val="Arial"/>
      <family val="2"/>
    </font>
    <font>
      <b/>
      <u val="single"/>
      <sz val="14"/>
      <name val="Arial"/>
      <family val="2"/>
    </font>
    <font>
      <b/>
      <sz val="10"/>
      <color indexed="12"/>
      <name val="Arial"/>
      <family val="2"/>
    </font>
    <font>
      <b/>
      <sz val="10"/>
      <color indexed="10"/>
      <name val="Arial"/>
      <family val="2"/>
    </font>
    <font>
      <sz val="7"/>
      <name val="Small Fonts"/>
      <family val="2"/>
    </font>
    <font>
      <b/>
      <sz val="16"/>
      <color indexed="12"/>
      <name val="Arial"/>
      <family val="2"/>
    </font>
    <font>
      <sz val="10"/>
      <color indexed="56"/>
      <name val="Arial"/>
      <family val="2"/>
    </font>
    <font>
      <b/>
      <sz val="10"/>
      <color indexed="56"/>
      <name val="Arial"/>
      <family val="2"/>
    </font>
    <font>
      <b/>
      <sz val="12"/>
      <color indexed="28"/>
      <name val="Arial"/>
      <family val="2"/>
    </font>
    <font>
      <b/>
      <sz val="10"/>
      <color indexed="28"/>
      <name val="Arial"/>
      <family val="2"/>
    </font>
    <font>
      <b/>
      <sz val="26"/>
      <color indexed="9"/>
      <name val="Arial"/>
      <family val="2"/>
    </font>
    <font>
      <b/>
      <sz val="2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
      <patternFill patternType="solid">
        <fgColor indexed="55"/>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6" borderId="2" applyNumberFormat="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27"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72" fillId="28" borderId="0" applyNumberFormat="0" applyBorder="0" applyAlignment="0" applyProtection="0"/>
    <xf numFmtId="0" fontId="17" fillId="0" borderId="0" applyNumberFormat="0" applyFill="0" applyBorder="0" applyAlignment="0" applyProtection="0"/>
    <xf numFmtId="0" fontId="7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0" borderId="0" applyNumberFormat="0" applyFill="0" applyBorder="0" applyAlignment="0" applyProtection="0"/>
    <xf numFmtId="0" fontId="81" fillId="32" borderId="9" applyNumberFormat="0" applyAlignment="0" applyProtection="0"/>
  </cellStyleXfs>
  <cellXfs count="182">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5"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21"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23" fillId="0" borderId="0" xfId="0" applyFont="1" applyFill="1" applyBorder="1" applyAlignment="1" applyProtection="1">
      <alignment horizontal="center"/>
      <protection/>
    </xf>
    <xf numFmtId="0" fontId="23" fillId="0" borderId="0" xfId="0" applyFont="1" applyFill="1" applyBorder="1" applyAlignment="1" applyProtection="1">
      <alignment horizontal="right"/>
      <protection/>
    </xf>
    <xf numFmtId="0" fontId="20" fillId="0" borderId="0" xfId="0" applyFont="1" applyFill="1" applyBorder="1" applyAlignment="1" applyProtection="1">
      <alignment horizontal="center"/>
      <protection/>
    </xf>
    <xf numFmtId="0" fontId="20" fillId="0" borderId="0" xfId="0" applyFont="1" applyFill="1" applyBorder="1" applyAlignment="1" applyProtection="1">
      <alignment horizontal="centerContinuous"/>
      <protection/>
    </xf>
    <xf numFmtId="20" fontId="26" fillId="0" borderId="0" xfId="0" applyNumberFormat="1" applyFont="1" applyFill="1" applyBorder="1" applyAlignment="1" applyProtection="1">
      <alignment horizontal="center" vertical="center"/>
      <protection/>
    </xf>
    <xf numFmtId="0" fontId="26"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31" fillId="33" borderId="10" xfId="0" applyFont="1" applyFill="1" applyBorder="1" applyAlignment="1" applyProtection="1">
      <alignment horizontal="right"/>
      <protection/>
    </xf>
    <xf numFmtId="0" fontId="31" fillId="33" borderId="10" xfId="0" applyFont="1" applyFill="1" applyBorder="1" applyAlignment="1" applyProtection="1">
      <alignment horizontal="center"/>
      <protection/>
    </xf>
    <xf numFmtId="0" fontId="31"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left"/>
      <protection/>
    </xf>
    <xf numFmtId="0" fontId="0" fillId="33" borderId="0" xfId="0" applyFont="1" applyFill="1" applyAlignment="1" applyProtection="1">
      <alignment horizontal="righ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7" fillId="33" borderId="0" xfId="0" applyFont="1" applyFill="1" applyAlignment="1" applyProtection="1">
      <alignment horizont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24" fillId="33" borderId="0" xfId="0" applyFont="1" applyFill="1" applyAlignment="1" applyProtection="1">
      <alignment horizontal="center"/>
      <protection/>
    </xf>
    <xf numFmtId="0" fontId="26" fillId="0" borderId="0" xfId="0" applyFont="1" applyFill="1" applyBorder="1" applyAlignment="1" applyProtection="1">
      <alignment horizontal="center"/>
      <protection locked="0"/>
    </xf>
    <xf numFmtId="173" fontId="0" fillId="33" borderId="0" xfId="0" applyNumberFormat="1" applyFont="1" applyFill="1" applyAlignment="1">
      <alignment/>
    </xf>
    <xf numFmtId="0" fontId="0" fillId="33" borderId="0" xfId="0" applyFont="1" applyFill="1" applyAlignment="1">
      <alignment horizontal="center"/>
    </xf>
    <xf numFmtId="0" fontId="0" fillId="33" borderId="0" xfId="0" applyFont="1" applyFill="1" applyAlignment="1">
      <alignment horizontal="right"/>
    </xf>
    <xf numFmtId="0" fontId="0" fillId="33" borderId="0" xfId="0" applyFont="1" applyFill="1" applyAlignment="1">
      <alignment horizontal="left"/>
    </xf>
    <xf numFmtId="0" fontId="0" fillId="33" borderId="10" xfId="0" applyFont="1" applyFill="1" applyBorder="1" applyAlignment="1">
      <alignment horizontal="center" vertical="center"/>
    </xf>
    <xf numFmtId="0" fontId="0" fillId="33" borderId="13" xfId="0" applyFont="1" applyFill="1" applyBorder="1" applyAlignment="1">
      <alignment horizontal="right"/>
    </xf>
    <xf numFmtId="0" fontId="0" fillId="33" borderId="13" xfId="0" applyFont="1" applyFill="1" applyBorder="1" applyAlignment="1">
      <alignment horizontal="center"/>
    </xf>
    <xf numFmtId="0" fontId="0" fillId="33" borderId="13" xfId="0" applyFont="1" applyFill="1" applyBorder="1" applyAlignment="1">
      <alignment/>
    </xf>
    <xf numFmtId="0" fontId="0" fillId="33" borderId="13" xfId="0" applyFont="1" applyFill="1" applyBorder="1" applyAlignment="1">
      <alignment horizontal="center" vertical="center"/>
    </xf>
    <xf numFmtId="0" fontId="0" fillId="33" borderId="0" xfId="0" applyFill="1" applyAlignment="1">
      <alignment/>
    </xf>
    <xf numFmtId="0" fontId="0" fillId="33" borderId="14" xfId="0" applyFont="1" applyFill="1" applyBorder="1" applyAlignment="1">
      <alignment horizontal="right"/>
    </xf>
    <xf numFmtId="0" fontId="0" fillId="33" borderId="14" xfId="0" applyFont="1" applyFill="1" applyBorder="1" applyAlignment="1">
      <alignment horizontal="center"/>
    </xf>
    <xf numFmtId="0" fontId="0" fillId="33" borderId="0" xfId="0" applyFont="1" applyFill="1" applyBorder="1" applyAlignment="1">
      <alignment horizontal="center" vertical="top"/>
    </xf>
    <xf numFmtId="0" fontId="0" fillId="33" borderId="0" xfId="0" applyFont="1" applyFill="1" applyAlignment="1">
      <alignment horizontal="center" vertical="top"/>
    </xf>
    <xf numFmtId="173" fontId="0" fillId="33" borderId="0" xfId="0" applyNumberFormat="1" applyFont="1" applyFill="1" applyAlignment="1">
      <alignment/>
    </xf>
    <xf numFmtId="0" fontId="0" fillId="0" borderId="0" xfId="0" applyAlignment="1">
      <alignment/>
    </xf>
    <xf numFmtId="0" fontId="0" fillId="0" borderId="0" xfId="0" applyBorder="1" applyAlignment="1">
      <alignment/>
    </xf>
    <xf numFmtId="0" fontId="20" fillId="33" borderId="0" xfId="0" applyFont="1" applyFill="1" applyBorder="1" applyAlignment="1" applyProtection="1">
      <alignment/>
      <protection/>
    </xf>
    <xf numFmtId="0" fontId="20" fillId="33" borderId="0" xfId="0" applyFont="1" applyFill="1" applyBorder="1" applyAlignment="1" applyProtection="1">
      <alignment horizontal="center"/>
      <protection locked="0"/>
    </xf>
    <xf numFmtId="0" fontId="26" fillId="33" borderId="0" xfId="0" applyFont="1" applyFill="1" applyBorder="1" applyAlignment="1" applyProtection="1">
      <alignment horizontal="center"/>
      <protection locked="0"/>
    </xf>
    <xf numFmtId="0" fontId="20" fillId="33" borderId="0" xfId="0" applyFont="1" applyFill="1" applyBorder="1" applyAlignment="1" applyProtection="1">
      <alignment/>
      <protection locked="0"/>
    </xf>
    <xf numFmtId="0" fontId="20" fillId="33" borderId="0" xfId="0" applyFont="1" applyFill="1" applyBorder="1" applyAlignment="1" applyProtection="1">
      <alignment horizontal="center"/>
      <protection/>
    </xf>
    <xf numFmtId="0" fontId="25" fillId="33" borderId="0" xfId="0" applyFont="1" applyFill="1" applyBorder="1" applyAlignment="1" applyProtection="1">
      <alignment horizontal="center" vertical="center"/>
      <protection/>
    </xf>
    <xf numFmtId="0" fontId="33"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protection/>
    </xf>
    <xf numFmtId="0" fontId="26" fillId="33" borderId="0" xfId="0" applyFont="1" applyFill="1" applyBorder="1" applyAlignment="1" applyProtection="1">
      <alignment/>
      <protection locked="0"/>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3" fillId="33" borderId="10" xfId="0" applyFont="1" applyFill="1" applyBorder="1" applyAlignment="1" applyProtection="1">
      <alignment horizontal="center" vertical="center"/>
      <protection/>
    </xf>
    <xf numFmtId="0" fontId="20" fillId="33" borderId="13"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vertical="center"/>
      <protection/>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left"/>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20" fillId="33" borderId="10" xfId="0" applyFont="1" applyFill="1" applyBorder="1" applyAlignment="1" applyProtection="1">
      <alignment horizontal="center" vertical="center"/>
      <protection/>
    </xf>
    <xf numFmtId="0" fontId="9" fillId="33" borderId="0" xfId="0" applyFont="1" applyFill="1" applyAlignment="1" applyProtection="1">
      <alignment horizontal="center" vertical="center" wrapText="1"/>
      <protection/>
    </xf>
    <xf numFmtId="0" fontId="1" fillId="37" borderId="10" xfId="0" applyFont="1" applyFill="1" applyBorder="1" applyAlignment="1" applyProtection="1">
      <alignment horizontal="center" vertical="center"/>
      <protection locked="0"/>
    </xf>
    <xf numFmtId="0" fontId="1" fillId="33" borderId="0" xfId="0" applyFont="1" applyFill="1" applyBorder="1" applyAlignment="1">
      <alignment horizontal="center" vertical="top"/>
    </xf>
    <xf numFmtId="0" fontId="1" fillId="33" borderId="0" xfId="0" applyFont="1" applyFill="1" applyAlignment="1" applyProtection="1">
      <alignment horizontal="center"/>
      <protection/>
    </xf>
    <xf numFmtId="0" fontId="41" fillId="33" borderId="0" xfId="0" applyFont="1" applyFill="1" applyAlignment="1" applyProtection="1">
      <alignment horizontal="center"/>
      <protection/>
    </xf>
    <xf numFmtId="0" fontId="41" fillId="33" borderId="0" xfId="0" applyFont="1" applyFill="1" applyAlignment="1">
      <alignment horizontal="center" vertical="center"/>
    </xf>
    <xf numFmtId="173" fontId="1" fillId="33" borderId="0" xfId="0" applyNumberFormat="1" applyFont="1" applyFill="1" applyAlignment="1" applyProtection="1">
      <alignment horizontal="center"/>
      <protection/>
    </xf>
    <xf numFmtId="0" fontId="1" fillId="33" borderId="0" xfId="0" applyFont="1" applyFill="1" applyAlignment="1" applyProtection="1">
      <alignment horizontal="center" vertical="center"/>
      <protection/>
    </xf>
    <xf numFmtId="0" fontId="1" fillId="34" borderId="0" xfId="0" applyFont="1" applyFill="1" applyAlignment="1" applyProtection="1">
      <alignment horizontal="right"/>
      <protection/>
    </xf>
    <xf numFmtId="0" fontId="1" fillId="34" borderId="0" xfId="0" applyFont="1" applyFill="1" applyAlignment="1" applyProtection="1">
      <alignment horizontal="left"/>
      <protection/>
    </xf>
    <xf numFmtId="0" fontId="0" fillId="0" borderId="0" xfId="53">
      <alignment/>
      <protection/>
    </xf>
    <xf numFmtId="0" fontId="47" fillId="40" borderId="0" xfId="0" applyFont="1" applyFill="1" applyBorder="1" applyAlignment="1">
      <alignment horizontal="center" vertical="center"/>
    </xf>
    <xf numFmtId="0" fontId="0" fillId="37" borderId="0" xfId="0" applyFill="1" applyBorder="1" applyAlignment="1">
      <alignment/>
    </xf>
    <xf numFmtId="173" fontId="1" fillId="33" borderId="11" xfId="0" applyNumberFormat="1" applyFont="1" applyFill="1" applyBorder="1" applyAlignment="1" applyProtection="1">
      <alignment horizontal="center"/>
      <protection/>
    </xf>
    <xf numFmtId="0" fontId="0" fillId="33" borderId="13" xfId="0" applyFont="1" applyFill="1" applyBorder="1" applyAlignment="1" applyProtection="1">
      <alignment horizontal="left" vertical="center"/>
      <protection/>
    </xf>
    <xf numFmtId="0" fontId="0" fillId="33" borderId="13" xfId="0" applyFont="1" applyFill="1" applyBorder="1" applyAlignment="1">
      <alignment horizontal="left"/>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173" fontId="1" fillId="33" borderId="11" xfId="0" applyNumberFormat="1" applyFont="1" applyFill="1" applyBorder="1" applyAlignment="1">
      <alignment horizontal="center"/>
    </xf>
    <xf numFmtId="0" fontId="0" fillId="33" borderId="13" xfId="0" applyFont="1" applyFill="1" applyBorder="1" applyAlignment="1">
      <alignment horizontal="left" vertical="center"/>
    </xf>
    <xf numFmtId="0" fontId="0" fillId="33" borderId="13" xfId="0" applyFont="1" applyFill="1" applyBorder="1" applyAlignment="1">
      <alignment horizontal="right" vertical="center"/>
    </xf>
    <xf numFmtId="0" fontId="0" fillId="33" borderId="13" xfId="0" applyFont="1" applyFill="1" applyBorder="1" applyAlignment="1">
      <alignment horizontal="left" vertical="center"/>
    </xf>
    <xf numFmtId="0" fontId="0" fillId="33" borderId="13"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14" fillId="41" borderId="15" xfId="0" applyFont="1" applyFill="1" applyBorder="1" applyAlignment="1">
      <alignment horizontal="center" vertical="center"/>
    </xf>
    <xf numFmtId="0" fontId="14" fillId="41" borderId="0" xfId="0" applyFont="1" applyFill="1" applyBorder="1" applyAlignment="1">
      <alignment horizontal="center" vertical="center"/>
    </xf>
    <xf numFmtId="0" fontId="0" fillId="33" borderId="0" xfId="0" applyFont="1" applyFill="1" applyBorder="1" applyAlignment="1">
      <alignment horizontal="center" vertical="top"/>
    </xf>
    <xf numFmtId="0" fontId="0" fillId="33" borderId="0" xfId="0" applyFont="1" applyFill="1" applyAlignment="1">
      <alignment horizontal="center" vertical="center"/>
    </xf>
    <xf numFmtId="0" fontId="1" fillId="34" borderId="11" xfId="0" applyFont="1" applyFill="1" applyBorder="1" applyAlignment="1" applyProtection="1">
      <alignment horizontal="left" vertical="center"/>
      <protection/>
    </xf>
    <xf numFmtId="0" fontId="1" fillId="34" borderId="12" xfId="0" applyFont="1" applyFill="1" applyBorder="1" applyAlignment="1" applyProtection="1">
      <alignment horizontal="left" vertical="center"/>
      <protection/>
    </xf>
    <xf numFmtId="0" fontId="38" fillId="33" borderId="0" xfId="0" applyFont="1" applyFill="1" applyAlignment="1" applyProtection="1">
      <alignment horizontal="center" vertical="center"/>
      <protection/>
    </xf>
    <xf numFmtId="0" fontId="38" fillId="33" borderId="0" xfId="0" applyFont="1" applyFill="1" applyAlignment="1" applyProtection="1">
      <alignment horizontal="center"/>
      <protection/>
    </xf>
    <xf numFmtId="0" fontId="38" fillId="33" borderId="0" xfId="0" applyFont="1" applyFill="1" applyAlignment="1" applyProtection="1">
      <alignment horizontal="left"/>
      <protection/>
    </xf>
    <xf numFmtId="0" fontId="1" fillId="42" borderId="11" xfId="0" applyFont="1" applyFill="1" applyBorder="1" applyAlignment="1" applyProtection="1">
      <alignment horizontal="left" vertical="center"/>
      <protection locked="0"/>
    </xf>
    <xf numFmtId="0" fontId="1" fillId="42" borderId="12" xfId="0" applyFont="1" applyFill="1" applyBorder="1" applyAlignment="1" applyProtection="1">
      <alignment horizontal="left" vertical="center"/>
      <protection locked="0"/>
    </xf>
    <xf numFmtId="0" fontId="32" fillId="33" borderId="0" xfId="0" applyFont="1" applyFill="1" applyAlignment="1" applyProtection="1">
      <alignment horizontal="center"/>
      <protection locked="0"/>
    </xf>
    <xf numFmtId="0" fontId="1" fillId="33" borderId="0" xfId="0" applyFont="1" applyFill="1" applyAlignment="1" applyProtection="1">
      <alignment horizontal="center"/>
      <protection/>
    </xf>
    <xf numFmtId="0" fontId="0" fillId="33" borderId="13" xfId="0" applyFont="1" applyFill="1" applyBorder="1" applyAlignment="1">
      <alignment horizontal="center"/>
    </xf>
    <xf numFmtId="0" fontId="1" fillId="34" borderId="11" xfId="0" applyFont="1" applyFill="1" applyBorder="1" applyAlignment="1" applyProtection="1">
      <alignment vertical="center"/>
      <protection/>
    </xf>
    <xf numFmtId="0" fontId="1" fillId="34" borderId="12" xfId="0" applyFont="1" applyFill="1" applyBorder="1" applyAlignment="1" applyProtection="1">
      <alignment vertical="center"/>
      <protection/>
    </xf>
    <xf numFmtId="0" fontId="1" fillId="42" borderId="11" xfId="0" applyFont="1" applyFill="1" applyBorder="1" applyAlignment="1" applyProtection="1">
      <alignment vertical="center"/>
      <protection/>
    </xf>
    <xf numFmtId="0" fontId="1" fillId="42" borderId="12" xfId="0" applyFont="1" applyFill="1" applyBorder="1" applyAlignment="1" applyProtection="1">
      <alignment vertical="center"/>
      <protection/>
    </xf>
    <xf numFmtId="0" fontId="23" fillId="33" borderId="0" xfId="0" applyFont="1" applyFill="1" applyBorder="1" applyAlignment="1" applyProtection="1">
      <alignment horizontal="center" vertical="center"/>
      <protection/>
    </xf>
    <xf numFmtId="0" fontId="23" fillId="33" borderId="14"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4" fillId="33" borderId="14" xfId="0" applyFont="1" applyFill="1" applyBorder="1" applyAlignment="1" applyProtection="1">
      <alignment horizontal="center" vertical="center"/>
      <protection/>
    </xf>
    <xf numFmtId="0" fontId="20" fillId="33" borderId="0" xfId="0" applyFont="1" applyFill="1" applyBorder="1" applyAlignment="1" applyProtection="1">
      <alignment horizontal="center"/>
      <protection/>
    </xf>
    <xf numFmtId="0" fontId="20" fillId="33" borderId="14" xfId="0" applyFont="1" applyFill="1" applyBorder="1" applyAlignment="1" applyProtection="1">
      <alignment horizontal="center"/>
      <protection/>
    </xf>
    <xf numFmtId="0" fontId="8"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0" borderId="16"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60</xdr:row>
      <xdr:rowOff>0</xdr:rowOff>
    </xdr:to>
    <xdr:sp>
      <xdr:nvSpPr>
        <xdr:cNvPr id="1" name="TextBox 4"/>
        <xdr:cNvSpPr txBox="1">
          <a:spLocks noChangeArrowheads="1"/>
        </xdr:cNvSpPr>
      </xdr:nvSpPr>
      <xdr:spPr>
        <a:xfrm>
          <a:off x="1085850" y="228600"/>
          <a:ext cx="6457950" cy="32004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Zwischenrundenspiele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in der Zwischenrunde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7">
      <selection activeCell="A1" sqref="A1"/>
    </sheetView>
  </sheetViews>
  <sheetFormatPr defaultColWidth="0.85546875" defaultRowHeight="4.5" customHeight="1"/>
  <cols>
    <col min="1" max="16384" width="0.85546875" style="137"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547614"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38" t="s">
        <v>38</v>
      </c>
    </row>
    <row r="2" ht="112.5" customHeight="1">
      <c r="A2" s="139"/>
    </row>
    <row r="3" ht="112.5" customHeight="1">
      <c r="A3" s="139"/>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D14" sqref="D14"/>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52" t="s">
        <v>22</v>
      </c>
      <c r="D1" s="153"/>
      <c r="E1" s="153"/>
    </row>
    <row r="2" spans="1:4" ht="18" customHeight="1">
      <c r="A2" s="39" t="s">
        <v>63</v>
      </c>
      <c r="B2" s="40" t="s">
        <v>67</v>
      </c>
      <c r="C2" s="4" t="s">
        <v>23</v>
      </c>
      <c r="D2" s="5" t="s">
        <v>24</v>
      </c>
    </row>
    <row r="3" spans="1:4" ht="18" customHeight="1">
      <c r="A3" s="39" t="s">
        <v>64</v>
      </c>
      <c r="B3" s="128" t="s">
        <v>68</v>
      </c>
      <c r="C3" s="4" t="s">
        <v>4</v>
      </c>
      <c r="D3" s="42">
        <v>0.009722222222222222</v>
      </c>
    </row>
    <row r="4" spans="1:3" ht="18" customHeight="1">
      <c r="A4" s="39" t="s">
        <v>65</v>
      </c>
      <c r="B4" s="40" t="s">
        <v>68</v>
      </c>
      <c r="C4" s="4" t="s">
        <v>41</v>
      </c>
    </row>
    <row r="5" spans="1:4" ht="18" customHeight="1">
      <c r="A5" s="39" t="s">
        <v>66</v>
      </c>
      <c r="B5" s="40" t="s">
        <v>69</v>
      </c>
      <c r="C5" s="4" t="s">
        <v>52</v>
      </c>
      <c r="D5" s="43">
        <v>0.0006944444444444445</v>
      </c>
    </row>
    <row r="6" spans="1:4" ht="14.25" customHeight="1">
      <c r="A6" s="5"/>
      <c r="B6" s="4"/>
      <c r="C6" s="7" t="s">
        <v>50</v>
      </c>
      <c r="D6" s="6"/>
    </row>
    <row r="7" spans="3:4" ht="14.25" customHeight="1">
      <c r="C7" s="4" t="s">
        <v>53</v>
      </c>
      <c r="D7" s="44">
        <v>0.004166666666666667</v>
      </c>
    </row>
    <row r="8" spans="1:3" ht="33" customHeight="1">
      <c r="A8" s="8" t="s">
        <v>5</v>
      </c>
      <c r="B8" s="4"/>
      <c r="C8" s="7" t="s">
        <v>51</v>
      </c>
    </row>
    <row r="9" spans="1:2" ht="18" customHeight="1">
      <c r="A9" s="41" t="s">
        <v>70</v>
      </c>
      <c r="B9" s="4"/>
    </row>
    <row r="10" spans="1:2" ht="18" customHeight="1">
      <c r="A10" s="41" t="s">
        <v>71</v>
      </c>
      <c r="B10" s="4"/>
    </row>
    <row r="11" spans="1:2" ht="18" customHeight="1">
      <c r="A11" s="41" t="s">
        <v>72</v>
      </c>
      <c r="B11" s="4"/>
    </row>
    <row r="12" spans="1:3" ht="18" customHeight="1">
      <c r="A12" s="41" t="s">
        <v>73</v>
      </c>
      <c r="B12" s="4"/>
      <c r="C12" s="4" t="s">
        <v>25</v>
      </c>
    </row>
    <row r="13" spans="1:4" ht="18" customHeight="1">
      <c r="A13" s="4"/>
      <c r="B13" s="4"/>
      <c r="C13" s="4" t="s">
        <v>26</v>
      </c>
      <c r="D13" s="45">
        <v>0.4583333333333333</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K79"/>
  <sheetViews>
    <sheetView showRowColHeaders="0" zoomScale="95" zoomScaleNormal="95" zoomScalePageLayoutView="0" workbookViewId="0" topLeftCell="A1">
      <selection activeCell="I15" sqref="I15"/>
    </sheetView>
  </sheetViews>
  <sheetFormatPr defaultColWidth="11.421875" defaultRowHeight="12.75"/>
  <cols>
    <col min="1" max="1" width="1.7109375" style="54" customWidth="1"/>
    <col min="2" max="2" width="23.57421875" style="70" customWidth="1"/>
    <col min="3" max="3" width="5.140625" style="68" customWidth="1"/>
    <col min="4" max="5" width="5.00390625" style="54" customWidth="1"/>
    <col min="6" max="6" width="23.57421875" style="54" customWidth="1"/>
    <col min="7" max="7" width="1.7109375" style="51" customWidth="1"/>
    <col min="8" max="8" width="23.57421875" style="54" customWidth="1"/>
    <col min="9" max="9" width="4.7109375" style="51" customWidth="1"/>
    <col min="10" max="10" width="4.421875" style="54" customWidth="1"/>
    <col min="11" max="11" width="3.8515625" style="51" customWidth="1"/>
    <col min="12" max="16384" width="11.421875" style="51" customWidth="1"/>
  </cols>
  <sheetData>
    <row r="1" spans="1:11" s="52" customFormat="1" ht="12.75">
      <c r="A1" s="46"/>
      <c r="B1" s="47" t="s">
        <v>0</v>
      </c>
      <c r="C1" s="48" t="s">
        <v>1</v>
      </c>
      <c r="D1" s="49" t="s">
        <v>2</v>
      </c>
      <c r="E1" s="50"/>
      <c r="F1" s="51"/>
      <c r="H1" s="53" t="s">
        <v>3</v>
      </c>
      <c r="I1" s="48" t="s">
        <v>1</v>
      </c>
      <c r="J1" s="49" t="s">
        <v>2</v>
      </c>
      <c r="K1" s="50"/>
    </row>
    <row r="2" spans="2:11" ht="12.75">
      <c r="B2" s="55" t="str">
        <f>Vorgaben!A2</f>
        <v>M01</v>
      </c>
      <c r="C2" s="56"/>
      <c r="D2" s="57"/>
      <c r="E2" s="57"/>
      <c r="F2" s="51"/>
      <c r="H2" s="55" t="str">
        <f>Vorgaben!B2</f>
        <v>M09</v>
      </c>
      <c r="I2" s="57"/>
      <c r="J2" s="58"/>
      <c r="K2" s="58"/>
    </row>
    <row r="3" spans="1:11" ht="12.75">
      <c r="A3" s="59"/>
      <c r="B3" s="55" t="str">
        <f>Vorgaben!A3</f>
        <v>M02</v>
      </c>
      <c r="C3" s="56"/>
      <c r="D3" s="57"/>
      <c r="E3" s="57"/>
      <c r="F3" s="51"/>
      <c r="H3" s="55" t="str">
        <f>Vorgaben!B3</f>
        <v>M10</v>
      </c>
      <c r="I3" s="57"/>
      <c r="J3" s="58"/>
      <c r="K3" s="58"/>
    </row>
    <row r="4" spans="2:11" ht="12.75">
      <c r="B4" s="55" t="str">
        <f>Vorgaben!A4</f>
        <v>M03</v>
      </c>
      <c r="C4" s="56"/>
      <c r="D4" s="57"/>
      <c r="E4" s="57"/>
      <c r="F4" s="51"/>
      <c r="H4" s="55" t="str">
        <f>Vorgaben!B4</f>
        <v>M10</v>
      </c>
      <c r="I4" s="57"/>
      <c r="J4" s="58"/>
      <c r="K4" s="58"/>
    </row>
    <row r="5" spans="2:11" ht="12.75">
      <c r="B5" s="55" t="str">
        <f>Vorgaben!A5</f>
        <v>M04</v>
      </c>
      <c r="C5" s="56"/>
      <c r="D5" s="57"/>
      <c r="E5" s="57"/>
      <c r="F5" s="51"/>
      <c r="H5" s="55" t="str">
        <f>Vorgaben!B5</f>
        <v>M12</v>
      </c>
      <c r="I5" s="57"/>
      <c r="J5" s="58"/>
      <c r="K5" s="58"/>
    </row>
    <row r="6" spans="2:10" ht="12.75">
      <c r="B6" s="51"/>
      <c r="C6" s="51"/>
      <c r="D6" s="51"/>
      <c r="E6" s="51"/>
      <c r="F6" s="51"/>
      <c r="H6" s="51"/>
      <c r="J6" s="51"/>
    </row>
    <row r="8" spans="2:10" ht="12.75">
      <c r="B8" s="47" t="s">
        <v>5</v>
      </c>
      <c r="C8" s="48" t="s">
        <v>1</v>
      </c>
      <c r="D8" s="49" t="s">
        <v>2</v>
      </c>
      <c r="E8" s="50"/>
      <c r="H8" s="51"/>
      <c r="J8" s="51"/>
    </row>
    <row r="9" spans="2:11" ht="12.75">
      <c r="B9" s="55" t="str">
        <f>Vorgaben!A9</f>
        <v>M05</v>
      </c>
      <c r="C9" s="56"/>
      <c r="D9" s="57"/>
      <c r="E9" s="57"/>
      <c r="H9" s="68" t="s">
        <v>60</v>
      </c>
      <c r="I9" s="164">
        <f>MINUTE(Vorgaben!D3)</f>
        <v>14</v>
      </c>
      <c r="J9" s="164"/>
      <c r="K9" s="51" t="s">
        <v>61</v>
      </c>
    </row>
    <row r="10" spans="2:10" ht="12.75">
      <c r="B10" s="55" t="str">
        <f>Vorgaben!A10</f>
        <v>M06</v>
      </c>
      <c r="C10" s="56"/>
      <c r="D10" s="57"/>
      <c r="E10" s="57"/>
      <c r="H10" s="51"/>
      <c r="J10" s="51"/>
    </row>
    <row r="11" spans="2:10" ht="12.75">
      <c r="B11" s="55" t="str">
        <f>Vorgaben!A11</f>
        <v>M07</v>
      </c>
      <c r="C11" s="56"/>
      <c r="D11" s="57"/>
      <c r="E11" s="57"/>
      <c r="H11" s="51"/>
      <c r="J11" s="51"/>
    </row>
    <row r="12" spans="2:10" ht="12.75">
      <c r="B12" s="55" t="str">
        <f>Vorgaben!A12</f>
        <v>M08</v>
      </c>
      <c r="C12" s="56"/>
      <c r="D12" s="57"/>
      <c r="E12" s="57"/>
      <c r="H12" s="51"/>
      <c r="J12" s="51"/>
    </row>
    <row r="13" spans="2:10" ht="12.75">
      <c r="B13" s="51"/>
      <c r="C13" s="51"/>
      <c r="D13" s="51"/>
      <c r="E13" s="51"/>
      <c r="H13" s="51"/>
      <c r="J13" s="51"/>
    </row>
    <row r="15" spans="2:11" s="60" customFormat="1" ht="20.25">
      <c r="B15" s="60" t="s">
        <v>6</v>
      </c>
      <c r="C15" s="127" t="s">
        <v>7</v>
      </c>
      <c r="D15" s="61" t="s">
        <v>8</v>
      </c>
      <c r="E15" s="61"/>
      <c r="F15" s="62" t="s">
        <v>9</v>
      </c>
      <c r="G15" s="62"/>
      <c r="H15" s="62"/>
      <c r="I15" s="63" t="s">
        <v>10</v>
      </c>
      <c r="J15" s="64"/>
      <c r="K15" s="64"/>
    </row>
    <row r="16" spans="1:11" ht="12.75">
      <c r="A16" s="69"/>
      <c r="B16" s="140">
        <f>Vorgaben!$D$13</f>
        <v>0.4583333333333333</v>
      </c>
      <c r="C16" s="141">
        <v>1</v>
      </c>
      <c r="D16" s="165" t="s">
        <v>74</v>
      </c>
      <c r="E16" s="165"/>
      <c r="F16" s="90" t="str">
        <f>$B$11</f>
        <v>M07</v>
      </c>
      <c r="G16" s="91" t="s">
        <v>12</v>
      </c>
      <c r="H16" s="142" t="str">
        <f>$B$12</f>
        <v>M08</v>
      </c>
      <c r="I16" s="143"/>
      <c r="J16" s="144" t="s">
        <v>13</v>
      </c>
      <c r="K16" s="145"/>
    </row>
    <row r="17" spans="1:11" ht="12.75">
      <c r="A17" s="69"/>
      <c r="B17" s="140">
        <f>B16</f>
        <v>0.4583333333333333</v>
      </c>
      <c r="C17" s="141">
        <v>2</v>
      </c>
      <c r="D17" s="165" t="s">
        <v>77</v>
      </c>
      <c r="E17" s="165"/>
      <c r="F17" s="90" t="str">
        <f>$B$9</f>
        <v>M05</v>
      </c>
      <c r="G17" s="91" t="s">
        <v>12</v>
      </c>
      <c r="H17" s="142" t="str">
        <f>$B$10</f>
        <v>M06</v>
      </c>
      <c r="I17" s="143"/>
      <c r="J17" s="144" t="s">
        <v>13</v>
      </c>
      <c r="K17" s="145"/>
    </row>
    <row r="18" spans="1:11" ht="12.75">
      <c r="A18" s="69"/>
      <c r="B18" s="140">
        <f>B17+Vorgaben!$D$3+Vorgaben!$D$5</f>
        <v>0.46875</v>
      </c>
      <c r="C18" s="141">
        <v>3</v>
      </c>
      <c r="D18" s="165" t="s">
        <v>75</v>
      </c>
      <c r="E18" s="165"/>
      <c r="F18" s="90" t="str">
        <f>$B$4</f>
        <v>M03</v>
      </c>
      <c r="G18" s="91" t="s">
        <v>12</v>
      </c>
      <c r="H18" s="142" t="str">
        <f>$B$5</f>
        <v>M04</v>
      </c>
      <c r="I18" s="143"/>
      <c r="J18" s="144" t="s">
        <v>13</v>
      </c>
      <c r="K18" s="145"/>
    </row>
    <row r="19" spans="1:11" ht="12.75">
      <c r="A19" s="65"/>
      <c r="B19" s="140">
        <f>B18</f>
        <v>0.46875</v>
      </c>
      <c r="C19" s="141">
        <v>4</v>
      </c>
      <c r="D19" s="165" t="s">
        <v>78</v>
      </c>
      <c r="E19" s="165"/>
      <c r="F19" s="90" t="str">
        <f>$B$2</f>
        <v>M01</v>
      </c>
      <c r="G19" s="91" t="s">
        <v>12</v>
      </c>
      <c r="H19" s="142" t="str">
        <f>$B$3</f>
        <v>M02</v>
      </c>
      <c r="I19" s="143"/>
      <c r="J19" s="144" t="s">
        <v>13</v>
      </c>
      <c r="K19" s="145"/>
    </row>
    <row r="20" spans="1:11" ht="12.75">
      <c r="A20" s="69"/>
      <c r="B20" s="140">
        <f>B19+Vorgaben!$D$3+Vorgaben!$D$5</f>
        <v>0.4791666666666667</v>
      </c>
      <c r="C20" s="141">
        <v>5</v>
      </c>
      <c r="D20" s="165" t="s">
        <v>76</v>
      </c>
      <c r="E20" s="165"/>
      <c r="F20" s="90" t="str">
        <f>$H$4</f>
        <v>M10</v>
      </c>
      <c r="G20" s="91" t="s">
        <v>12</v>
      </c>
      <c r="H20" s="142" t="str">
        <f>$H$5</f>
        <v>M12</v>
      </c>
      <c r="I20" s="143"/>
      <c r="J20" s="144" t="s">
        <v>13</v>
      </c>
      <c r="K20" s="145"/>
    </row>
    <row r="21" spans="1:11" ht="12.75">
      <c r="A21" s="69"/>
      <c r="B21" s="140">
        <f>B20</f>
        <v>0.4791666666666667</v>
      </c>
      <c r="C21" s="141">
        <v>6</v>
      </c>
      <c r="D21" s="165" t="s">
        <v>79</v>
      </c>
      <c r="E21" s="165"/>
      <c r="F21" s="90" t="str">
        <f>$H$2</f>
        <v>M09</v>
      </c>
      <c r="G21" s="91" t="s">
        <v>12</v>
      </c>
      <c r="H21" s="142" t="str">
        <f>$H$3</f>
        <v>M10</v>
      </c>
      <c r="I21" s="143"/>
      <c r="J21" s="144" t="s">
        <v>13</v>
      </c>
      <c r="K21" s="145"/>
    </row>
    <row r="22" spans="1:11" ht="12.75" customHeight="1" hidden="1">
      <c r="A22" s="69"/>
      <c r="B22" s="140">
        <f>B21+Vorgaben!E3+Vorgaben!E5</f>
        <v>0.4791666666666667</v>
      </c>
      <c r="C22" s="141">
        <v>7</v>
      </c>
      <c r="D22" s="165" t="s">
        <v>11</v>
      </c>
      <c r="E22" s="165"/>
      <c r="F22" s="90">
        <f>B6</f>
        <v>0</v>
      </c>
      <c r="G22" s="91" t="s">
        <v>12</v>
      </c>
      <c r="H22" s="142" t="str">
        <f>$B$2</f>
        <v>M01</v>
      </c>
      <c r="I22" s="143"/>
      <c r="J22" s="144" t="s">
        <v>13</v>
      </c>
      <c r="K22" s="145"/>
    </row>
    <row r="23" spans="1:11" ht="12.75">
      <c r="A23" s="69"/>
      <c r="B23" s="140">
        <f>B21+Vorgaben!$D$3+Vorgaben!$D$5</f>
        <v>0.48958333333333337</v>
      </c>
      <c r="C23" s="141">
        <v>7</v>
      </c>
      <c r="D23" s="165" t="s">
        <v>74</v>
      </c>
      <c r="E23" s="165"/>
      <c r="F23" s="90" t="str">
        <f>$B$12</f>
        <v>M08</v>
      </c>
      <c r="G23" s="91" t="s">
        <v>12</v>
      </c>
      <c r="H23" s="142" t="str">
        <f>B9</f>
        <v>M05</v>
      </c>
      <c r="I23" s="143"/>
      <c r="J23" s="144" t="s">
        <v>13</v>
      </c>
      <c r="K23" s="145"/>
    </row>
    <row r="24" spans="1:11" ht="12.75">
      <c r="A24" s="65"/>
      <c r="B24" s="140">
        <f>B23</f>
        <v>0.48958333333333337</v>
      </c>
      <c r="C24" s="141">
        <v>8</v>
      </c>
      <c r="D24" s="165" t="s">
        <v>77</v>
      </c>
      <c r="E24" s="165"/>
      <c r="F24" s="90" t="str">
        <f>$B$11</f>
        <v>M07</v>
      </c>
      <c r="G24" s="91" t="s">
        <v>12</v>
      </c>
      <c r="H24" s="142" t="str">
        <f>$B$10</f>
        <v>M06</v>
      </c>
      <c r="I24" s="143"/>
      <c r="J24" s="144" t="s">
        <v>13</v>
      </c>
      <c r="K24" s="145"/>
    </row>
    <row r="25" spans="1:11" ht="12.75">
      <c r="A25" s="69"/>
      <c r="B25" s="140">
        <f>B24+Vorgaben!$D$3+Vorgaben!$D$5</f>
        <v>0.5000000000000001</v>
      </c>
      <c r="C25" s="141">
        <v>9</v>
      </c>
      <c r="D25" s="165" t="s">
        <v>75</v>
      </c>
      <c r="E25" s="165"/>
      <c r="F25" s="90" t="str">
        <f>$B$4</f>
        <v>M03</v>
      </c>
      <c r="G25" s="91" t="s">
        <v>12</v>
      </c>
      <c r="H25" s="142" t="str">
        <f>$B$3</f>
        <v>M02</v>
      </c>
      <c r="I25" s="143"/>
      <c r="J25" s="144" t="s">
        <v>13</v>
      </c>
      <c r="K25" s="145"/>
    </row>
    <row r="26" spans="1:11" ht="12.75">
      <c r="A26" s="69"/>
      <c r="B26" s="140">
        <f>B25</f>
        <v>0.5000000000000001</v>
      </c>
      <c r="C26" s="141">
        <v>10</v>
      </c>
      <c r="D26" s="165" t="s">
        <v>78</v>
      </c>
      <c r="E26" s="165"/>
      <c r="F26" s="90" t="str">
        <f>$B$2</f>
        <v>M01</v>
      </c>
      <c r="G26" s="91" t="s">
        <v>12</v>
      </c>
      <c r="H26" s="142" t="str">
        <f>$B$5</f>
        <v>M04</v>
      </c>
      <c r="I26" s="143"/>
      <c r="J26" s="144" t="s">
        <v>13</v>
      </c>
      <c r="K26" s="145"/>
    </row>
    <row r="27" spans="1:11" ht="12.75" customHeight="1" hidden="1">
      <c r="A27" s="65"/>
      <c r="B27" s="140">
        <f>B24+Vorgaben!E3+Vorgaben!E5</f>
        <v>0.48958333333333337</v>
      </c>
      <c r="C27" s="141">
        <v>11</v>
      </c>
      <c r="D27" s="165" t="s">
        <v>11</v>
      </c>
      <c r="E27" s="165"/>
      <c r="F27" s="90" t="str">
        <f>$B$5</f>
        <v>M04</v>
      </c>
      <c r="G27" s="91" t="s">
        <v>12</v>
      </c>
      <c r="H27" s="142">
        <f>B6</f>
        <v>0</v>
      </c>
      <c r="I27" s="143"/>
      <c r="J27" s="144" t="s">
        <v>13</v>
      </c>
      <c r="K27" s="145"/>
    </row>
    <row r="28" spans="1:11" ht="12.75">
      <c r="A28" s="65"/>
      <c r="B28" s="140">
        <f>B26+Vorgaben!$D$3+Vorgaben!$D$5</f>
        <v>0.5104166666666667</v>
      </c>
      <c r="C28" s="141">
        <v>11</v>
      </c>
      <c r="D28" s="165" t="s">
        <v>76</v>
      </c>
      <c r="E28" s="165"/>
      <c r="F28" s="90" t="str">
        <f>$H$2</f>
        <v>M09</v>
      </c>
      <c r="G28" s="91" t="s">
        <v>12</v>
      </c>
      <c r="H28" s="142" t="str">
        <f>$H$4</f>
        <v>M10</v>
      </c>
      <c r="I28" s="143"/>
      <c r="J28" s="144" t="s">
        <v>13</v>
      </c>
      <c r="K28" s="145"/>
    </row>
    <row r="29" spans="1:11" ht="12.75">
      <c r="A29" s="65"/>
      <c r="B29" s="140">
        <f>B28</f>
        <v>0.5104166666666667</v>
      </c>
      <c r="C29" s="141">
        <v>12</v>
      </c>
      <c r="D29" s="165" t="s">
        <v>79</v>
      </c>
      <c r="E29" s="165"/>
      <c r="F29" s="90" t="str">
        <f>$H$3</f>
        <v>M10</v>
      </c>
      <c r="G29" s="91" t="s">
        <v>12</v>
      </c>
      <c r="H29" s="142" t="str">
        <f>$H$5</f>
        <v>M12</v>
      </c>
      <c r="I29" s="143"/>
      <c r="J29" s="144" t="s">
        <v>13</v>
      </c>
      <c r="K29" s="145"/>
    </row>
    <row r="30" spans="1:11" ht="12.75" customHeight="1" hidden="1">
      <c r="A30" s="65"/>
      <c r="B30" s="140">
        <f>B33</f>
        <v>0.53125</v>
      </c>
      <c r="C30" s="141">
        <v>16</v>
      </c>
      <c r="D30" s="165" t="s">
        <v>11</v>
      </c>
      <c r="E30" s="165"/>
      <c r="F30" s="90">
        <f>B6</f>
        <v>0</v>
      </c>
      <c r="G30" s="91" t="s">
        <v>12</v>
      </c>
      <c r="H30" s="142" t="str">
        <f>$B$4</f>
        <v>M03</v>
      </c>
      <c r="I30" s="143"/>
      <c r="J30" s="144" t="s">
        <v>13</v>
      </c>
      <c r="K30" s="145"/>
    </row>
    <row r="31" spans="1:11" ht="12.75">
      <c r="A31" s="69"/>
      <c r="B31" s="140">
        <f>B29+Vorgaben!$D$3+Vorgaben!$D$5</f>
        <v>0.5208333333333334</v>
      </c>
      <c r="C31" s="141">
        <v>13</v>
      </c>
      <c r="D31" s="165" t="s">
        <v>74</v>
      </c>
      <c r="E31" s="165"/>
      <c r="F31" s="90" t="str">
        <f>B9</f>
        <v>M05</v>
      </c>
      <c r="G31" s="91" t="s">
        <v>12</v>
      </c>
      <c r="H31" s="142" t="str">
        <f>$B$11</f>
        <v>M07</v>
      </c>
      <c r="I31" s="143"/>
      <c r="J31" s="144" t="s">
        <v>13</v>
      </c>
      <c r="K31" s="145"/>
    </row>
    <row r="32" spans="1:11" ht="12.75">
      <c r="A32" s="69"/>
      <c r="B32" s="140">
        <f>B31</f>
        <v>0.5208333333333334</v>
      </c>
      <c r="C32" s="141">
        <v>14</v>
      </c>
      <c r="D32" s="165" t="s">
        <v>77</v>
      </c>
      <c r="E32" s="165"/>
      <c r="F32" s="90" t="str">
        <f>$B$10</f>
        <v>M06</v>
      </c>
      <c r="G32" s="91" t="s">
        <v>12</v>
      </c>
      <c r="H32" s="142" t="str">
        <f>$B$12</f>
        <v>M08</v>
      </c>
      <c r="I32" s="143"/>
      <c r="J32" s="144" t="s">
        <v>13</v>
      </c>
      <c r="K32" s="145"/>
    </row>
    <row r="33" spans="1:11" ht="12.75">
      <c r="A33" s="65"/>
      <c r="B33" s="140">
        <f>B32+Vorgaben!$D$3+Vorgaben!$D$5</f>
        <v>0.53125</v>
      </c>
      <c r="C33" s="141">
        <v>15</v>
      </c>
      <c r="D33" s="165" t="s">
        <v>75</v>
      </c>
      <c r="E33" s="165"/>
      <c r="F33" s="90" t="str">
        <f>$B$3</f>
        <v>M02</v>
      </c>
      <c r="G33" s="91" t="s">
        <v>12</v>
      </c>
      <c r="H33" s="142" t="str">
        <f>$B$5</f>
        <v>M04</v>
      </c>
      <c r="I33" s="143"/>
      <c r="J33" s="144" t="s">
        <v>13</v>
      </c>
      <c r="K33" s="145"/>
    </row>
    <row r="34" spans="1:11" ht="12.75">
      <c r="A34" s="65"/>
      <c r="B34" s="140">
        <f>B33</f>
        <v>0.53125</v>
      </c>
      <c r="C34" s="141">
        <v>16</v>
      </c>
      <c r="D34" s="165" t="s">
        <v>78</v>
      </c>
      <c r="E34" s="165"/>
      <c r="F34" s="90" t="str">
        <f>$B$4</f>
        <v>M03</v>
      </c>
      <c r="G34" s="91" t="s">
        <v>12</v>
      </c>
      <c r="H34" s="142" t="str">
        <f>$B$2</f>
        <v>M01</v>
      </c>
      <c r="I34" s="143"/>
      <c r="J34" s="144" t="s">
        <v>13</v>
      </c>
      <c r="K34" s="145"/>
    </row>
    <row r="35" spans="1:11" ht="12.75" customHeight="1" hidden="1">
      <c r="A35" s="65"/>
      <c r="B35" s="140">
        <f>B34</f>
        <v>0.53125</v>
      </c>
      <c r="C35" s="141">
        <v>20</v>
      </c>
      <c r="D35" s="165" t="s">
        <v>11</v>
      </c>
      <c r="E35" s="165"/>
      <c r="F35" s="90" t="str">
        <f>$B$3</f>
        <v>M02</v>
      </c>
      <c r="G35" s="91" t="s">
        <v>12</v>
      </c>
      <c r="H35" s="142">
        <f>B6</f>
        <v>0</v>
      </c>
      <c r="I35" s="143"/>
      <c r="J35" s="144" t="s">
        <v>13</v>
      </c>
      <c r="K35" s="145"/>
    </row>
    <row r="36" spans="1:11" ht="12.75">
      <c r="A36" s="69"/>
      <c r="B36" s="140">
        <f>B34+Vorgaben!$D$3+Vorgaben!$D$5</f>
        <v>0.5416666666666666</v>
      </c>
      <c r="C36" s="141">
        <v>17</v>
      </c>
      <c r="D36" s="165" t="s">
        <v>76</v>
      </c>
      <c r="E36" s="165"/>
      <c r="F36" s="90" t="str">
        <f>$H$4</f>
        <v>M10</v>
      </c>
      <c r="G36" s="91" t="s">
        <v>12</v>
      </c>
      <c r="H36" s="142" t="str">
        <f>$H$3</f>
        <v>M10</v>
      </c>
      <c r="I36" s="143"/>
      <c r="J36" s="144" t="s">
        <v>13</v>
      </c>
      <c r="K36" s="145"/>
    </row>
    <row r="37" spans="1:11" ht="12.75">
      <c r="A37" s="69"/>
      <c r="B37" s="140">
        <f>B36</f>
        <v>0.5416666666666666</v>
      </c>
      <c r="C37" s="141">
        <v>18</v>
      </c>
      <c r="D37" s="165" t="s">
        <v>79</v>
      </c>
      <c r="E37" s="165"/>
      <c r="F37" s="90" t="str">
        <f>$H$5</f>
        <v>M12</v>
      </c>
      <c r="G37" s="91" t="s">
        <v>12</v>
      </c>
      <c r="H37" s="142" t="str">
        <f>$H$2</f>
        <v>M09</v>
      </c>
      <c r="I37" s="143"/>
      <c r="J37" s="144" t="s">
        <v>13</v>
      </c>
      <c r="K37" s="145"/>
    </row>
    <row r="38" spans="1:11" ht="12.75" hidden="1">
      <c r="A38" s="69"/>
      <c r="B38" s="66"/>
      <c r="C38" s="67"/>
      <c r="D38" s="86"/>
      <c r="F38" s="87"/>
      <c r="G38" s="54"/>
      <c r="H38" s="88"/>
      <c r="I38" s="78"/>
      <c r="K38" s="77"/>
    </row>
    <row r="39" spans="1:11" ht="12.75" hidden="1">
      <c r="A39" s="65"/>
      <c r="C39" s="67"/>
      <c r="D39" s="86"/>
      <c r="F39" s="87"/>
      <c r="G39" s="54"/>
      <c r="H39" s="88"/>
      <c r="I39" s="78"/>
      <c r="K39" s="77"/>
    </row>
    <row r="40" spans="1:11" ht="12.75" hidden="1">
      <c r="A40" s="69"/>
      <c r="B40" s="66"/>
      <c r="C40" s="67"/>
      <c r="D40" s="86"/>
      <c r="F40" s="87"/>
      <c r="G40" s="54"/>
      <c r="H40" s="88"/>
      <c r="I40" s="78"/>
      <c r="K40" s="77"/>
    </row>
    <row r="41" spans="1:11" ht="12.75" hidden="1">
      <c r="A41" s="65"/>
      <c r="C41" s="67"/>
      <c r="D41" s="86"/>
      <c r="F41" s="87"/>
      <c r="G41" s="54"/>
      <c r="H41" s="88"/>
      <c r="I41" s="78"/>
      <c r="K41" s="77"/>
    </row>
    <row r="42" spans="1:11" ht="12.75" hidden="1">
      <c r="A42" s="69"/>
      <c r="B42" s="66"/>
      <c r="C42" s="67"/>
      <c r="D42" s="86"/>
      <c r="F42" s="87"/>
      <c r="G42" s="54"/>
      <c r="H42" s="88"/>
      <c r="I42" s="78"/>
      <c r="K42" s="77"/>
    </row>
    <row r="43" spans="1:11" ht="12.75" hidden="1">
      <c r="A43" s="65"/>
      <c r="C43" s="67"/>
      <c r="D43" s="86"/>
      <c r="F43" s="87"/>
      <c r="G43" s="54"/>
      <c r="H43" s="88"/>
      <c r="I43" s="78"/>
      <c r="K43" s="77"/>
    </row>
    <row r="44" spans="1:11" ht="12.75" hidden="1">
      <c r="A44" s="69"/>
      <c r="B44" s="66"/>
      <c r="C44" s="67"/>
      <c r="D44" s="86"/>
      <c r="F44" s="87"/>
      <c r="G44" s="54"/>
      <c r="H44" s="88"/>
      <c r="I44" s="78"/>
      <c r="K44" s="77"/>
    </row>
    <row r="45" spans="1:11" ht="12.75" hidden="1">
      <c r="A45" s="65"/>
      <c r="C45" s="67"/>
      <c r="D45" s="86"/>
      <c r="F45" s="87"/>
      <c r="G45" s="54"/>
      <c r="H45" s="88"/>
      <c r="I45" s="78"/>
      <c r="K45" s="77"/>
    </row>
    <row r="46" spans="1:10" ht="34.5" customHeight="1">
      <c r="A46" s="69"/>
      <c r="B46" s="82"/>
      <c r="C46" s="51"/>
      <c r="D46" s="71"/>
      <c r="E46" s="71"/>
      <c r="F46" s="160" t="s">
        <v>62</v>
      </c>
      <c r="G46" s="160"/>
      <c r="H46" s="160"/>
      <c r="I46" s="73"/>
      <c r="J46" s="72"/>
    </row>
    <row r="47" spans="1:10" ht="20.25" customHeight="1">
      <c r="A47" s="69"/>
      <c r="B47" s="82"/>
      <c r="C47" s="51"/>
      <c r="D47" s="71"/>
      <c r="E47" s="71"/>
      <c r="F47" s="83"/>
      <c r="G47" s="83"/>
      <c r="H47" s="83"/>
      <c r="I47" s="73"/>
      <c r="J47" s="72"/>
    </row>
    <row r="48" spans="2:11" s="7" customFormat="1" ht="21.75" customHeight="1">
      <c r="B48" s="129" t="s">
        <v>43</v>
      </c>
      <c r="C48" s="97" t="s">
        <v>1</v>
      </c>
      <c r="D48" s="154" t="s">
        <v>2</v>
      </c>
      <c r="E48" s="154"/>
      <c r="F48" s="98"/>
      <c r="G48" s="98"/>
      <c r="H48" s="129" t="s">
        <v>44</v>
      </c>
      <c r="I48" s="97" t="s">
        <v>1</v>
      </c>
      <c r="J48" s="154" t="s">
        <v>2</v>
      </c>
      <c r="K48" s="154"/>
    </row>
    <row r="49" spans="1:11" s="4" customFormat="1" ht="12.75">
      <c r="A49" s="166">
        <f>IF(Rechnen!$W$3=6,'Gruppen-Tabellen'!B3,"")</f>
      </c>
      <c r="B49" s="167"/>
      <c r="C49" s="89"/>
      <c r="D49" s="89"/>
      <c r="E49" s="89"/>
      <c r="F49" s="2"/>
      <c r="G49" s="156">
        <f>IF(Rechnen!$W$3=6,'Gruppen-Tabellen'!B4,"")</f>
      </c>
      <c r="H49" s="157"/>
      <c r="I49" s="89"/>
      <c r="J49" s="89"/>
      <c r="K49" s="89"/>
    </row>
    <row r="50" spans="1:11" s="4" customFormat="1" ht="12.75">
      <c r="A50" s="85"/>
      <c r="B50" s="132" t="s">
        <v>18</v>
      </c>
      <c r="C50" s="95"/>
      <c r="D50" s="96"/>
      <c r="E50" s="96"/>
      <c r="F50" s="5"/>
      <c r="H50" s="132" t="s">
        <v>14</v>
      </c>
      <c r="I50" s="92"/>
      <c r="J50" s="91"/>
      <c r="K50" s="93"/>
    </row>
    <row r="51" spans="1:11" s="4" customFormat="1" ht="12.75">
      <c r="A51" s="166">
        <f>IF(Rechnen!$X$3=6,'Gruppen-Tabellen'!B11,"")</f>
      </c>
      <c r="B51" s="167"/>
      <c r="C51" s="89"/>
      <c r="D51" s="89"/>
      <c r="E51" s="89"/>
      <c r="F51" s="2"/>
      <c r="G51" s="156">
        <f>IF(Rechnen!$X$3=6,'Gruppen-Tabellen'!B10,"")</f>
      </c>
      <c r="H51" s="157"/>
      <c r="I51" s="89"/>
      <c r="J51" s="89"/>
      <c r="K51" s="89"/>
    </row>
    <row r="52" spans="1:11" s="4" customFormat="1" ht="12.75">
      <c r="A52" s="85"/>
      <c r="B52" s="132" t="s">
        <v>19</v>
      </c>
      <c r="C52" s="90"/>
      <c r="D52" s="91"/>
      <c r="E52" s="91"/>
      <c r="F52" s="5"/>
      <c r="H52" s="132" t="s">
        <v>16</v>
      </c>
      <c r="I52" s="92"/>
      <c r="J52" s="91"/>
      <c r="K52" s="92"/>
    </row>
    <row r="53" spans="1:11" s="4" customFormat="1" ht="12.75">
      <c r="A53" s="166">
        <f>IF(Rechnen!$Y$3=6,'Gruppen-Tabellen'!B17,"")</f>
      </c>
      <c r="B53" s="167"/>
      <c r="C53" s="89"/>
      <c r="D53" s="89"/>
      <c r="E53" s="89"/>
      <c r="F53" s="2"/>
      <c r="G53" s="156">
        <f>IF(Rechnen!$Y$3=6,'Gruppen-Tabellen'!B18,"")</f>
      </c>
      <c r="H53" s="157"/>
      <c r="I53" s="89"/>
      <c r="J53" s="89"/>
      <c r="K53" s="89"/>
    </row>
    <row r="54" spans="1:11" s="4" customFormat="1" ht="12.75">
      <c r="A54" s="85"/>
      <c r="B54" s="132" t="s">
        <v>15</v>
      </c>
      <c r="C54" s="2"/>
      <c r="D54" s="2"/>
      <c r="E54" s="2"/>
      <c r="F54" s="2"/>
      <c r="G54" s="2"/>
      <c r="H54" s="132" t="s">
        <v>17</v>
      </c>
      <c r="I54" s="2"/>
      <c r="J54" s="2"/>
      <c r="K54" s="2"/>
    </row>
    <row r="55" spans="1:11" s="4" customFormat="1" ht="12.75">
      <c r="A55" s="168"/>
      <c r="B55" s="169"/>
      <c r="C55" s="89"/>
      <c r="D55" s="89"/>
      <c r="E55" s="89"/>
      <c r="F55" s="2"/>
      <c r="G55" s="161"/>
      <c r="H55" s="162"/>
      <c r="I55" s="89"/>
      <c r="J55" s="89"/>
      <c r="K55" s="89"/>
    </row>
    <row r="56" spans="1:11" s="4" customFormat="1" ht="12.75">
      <c r="A56" s="85"/>
      <c r="B56" s="132" t="s">
        <v>58</v>
      </c>
      <c r="C56" s="2"/>
      <c r="D56" s="2"/>
      <c r="E56" s="2"/>
      <c r="F56" s="2"/>
      <c r="G56" s="2"/>
      <c r="H56" s="132" t="s">
        <v>59</v>
      </c>
      <c r="I56" s="2"/>
      <c r="J56" s="2"/>
      <c r="K56" s="2"/>
    </row>
    <row r="57" spans="1:11" s="4" customFormat="1" ht="12.75">
      <c r="A57" s="85"/>
      <c r="B57" s="2"/>
      <c r="C57" s="2"/>
      <c r="D57" s="2"/>
      <c r="E57" s="2"/>
      <c r="F57" s="2"/>
      <c r="G57" s="2"/>
      <c r="H57" s="2"/>
      <c r="I57" s="2"/>
      <c r="J57" s="2"/>
      <c r="K57" s="2"/>
    </row>
    <row r="58" spans="1:11" s="4" customFormat="1" ht="48" customHeight="1">
      <c r="A58" s="85"/>
      <c r="B58" s="2"/>
      <c r="C58" s="2"/>
      <c r="D58" s="2"/>
      <c r="E58" s="2"/>
      <c r="F58" s="2"/>
      <c r="G58" s="2"/>
      <c r="H58" s="2"/>
      <c r="I58" s="155"/>
      <c r="J58" s="155"/>
      <c r="K58" s="155"/>
    </row>
    <row r="59" spans="2:11" s="60" customFormat="1" ht="20.25">
      <c r="B59" s="60" t="s">
        <v>6</v>
      </c>
      <c r="C59" s="127" t="s">
        <v>7</v>
      </c>
      <c r="D59" s="61" t="s">
        <v>8</v>
      </c>
      <c r="E59" s="61"/>
      <c r="F59" s="62" t="s">
        <v>45</v>
      </c>
      <c r="G59" s="62"/>
      <c r="H59" s="62"/>
      <c r="I59" s="63" t="s">
        <v>10</v>
      </c>
      <c r="J59" s="64"/>
      <c r="K59" s="64"/>
    </row>
    <row r="60" spans="1:11" s="4" customFormat="1" ht="12.75">
      <c r="A60" s="85"/>
      <c r="B60" s="146">
        <f>B37+Vorgaben!$D$3+Vorgaben!$D$7</f>
        <v>0.5555555555555555</v>
      </c>
      <c r="C60" s="147">
        <v>19</v>
      </c>
      <c r="D60" s="165" t="s">
        <v>80</v>
      </c>
      <c r="E60" s="165"/>
      <c r="F60" s="148" t="str">
        <f>IF($A$55="","Bester Gruppendritter",$A$55)</f>
        <v>Bester Gruppendritter</v>
      </c>
      <c r="G60" s="93" t="s">
        <v>12</v>
      </c>
      <c r="H60" s="149" t="str">
        <f>IF($A$53="","Erster Gruppe C",$A$53)</f>
        <v>Erster Gruppe C</v>
      </c>
      <c r="I60" s="150"/>
      <c r="J60" s="93" t="s">
        <v>13</v>
      </c>
      <c r="K60" s="151"/>
    </row>
    <row r="61" spans="1:11" s="4" customFormat="1" ht="12.75">
      <c r="A61" s="85"/>
      <c r="B61" s="146">
        <f>B60</f>
        <v>0.5555555555555555</v>
      </c>
      <c r="C61" s="147">
        <v>20</v>
      </c>
      <c r="D61" s="165" t="s">
        <v>82</v>
      </c>
      <c r="E61" s="165"/>
      <c r="F61" s="148" t="str">
        <f>IF($A$49="","Erster Gruppe A",$A$49)</f>
        <v>Erster Gruppe A</v>
      </c>
      <c r="G61" s="93" t="s">
        <v>12</v>
      </c>
      <c r="H61" s="149" t="str">
        <f>IF($A$51="","Zweiter Gruppe B",$A$51)</f>
        <v>Zweiter Gruppe B</v>
      </c>
      <c r="I61" s="150"/>
      <c r="J61" s="93" t="s">
        <v>13</v>
      </c>
      <c r="K61" s="151"/>
    </row>
    <row r="62" spans="1:11" s="4" customFormat="1" ht="12.75">
      <c r="A62" s="85"/>
      <c r="B62" s="146">
        <f>B61+Vorgaben!$D$3+Vorgaben!$D$5</f>
        <v>0.5659722222222221</v>
      </c>
      <c r="C62" s="147">
        <v>21</v>
      </c>
      <c r="D62" s="165" t="s">
        <v>81</v>
      </c>
      <c r="E62" s="165"/>
      <c r="F62" s="148" t="str">
        <f>IF($G$55="","Zweitbester Gruppendritter",$G$55)</f>
        <v>Zweitbester Gruppendritter</v>
      </c>
      <c r="G62" s="93" t="s">
        <v>12</v>
      </c>
      <c r="H62" s="149" t="str">
        <f>IF($G$53="","Zweiter Gruppe C",$G$53)</f>
        <v>Zweiter Gruppe C</v>
      </c>
      <c r="I62" s="150"/>
      <c r="J62" s="93" t="s">
        <v>13</v>
      </c>
      <c r="K62" s="151"/>
    </row>
    <row r="63" spans="1:11" s="4" customFormat="1" ht="12.75">
      <c r="A63" s="99"/>
      <c r="B63" s="146">
        <f>B62</f>
        <v>0.5659722222222221</v>
      </c>
      <c r="C63" s="147">
        <v>22</v>
      </c>
      <c r="D63" s="165" t="s">
        <v>83</v>
      </c>
      <c r="E63" s="165"/>
      <c r="F63" s="148" t="str">
        <f>IF($G$49="","Zweiter Gruppe A",$G$49)</f>
        <v>Zweiter Gruppe A</v>
      </c>
      <c r="G63" s="93" t="s">
        <v>12</v>
      </c>
      <c r="H63" s="149" t="str">
        <f>IF($G$51="","Erster Gruppe B",$G$51)</f>
        <v>Erster Gruppe B</v>
      </c>
      <c r="I63" s="150"/>
      <c r="J63" s="93" t="s">
        <v>13</v>
      </c>
      <c r="K63" s="151"/>
    </row>
    <row r="64" spans="1:11" s="4" customFormat="1" ht="12.75">
      <c r="A64" s="85"/>
      <c r="B64" s="146">
        <f>B63+Vorgaben!$D$3+Vorgaben!$D$5</f>
        <v>0.5763888888888887</v>
      </c>
      <c r="C64" s="147">
        <v>23</v>
      </c>
      <c r="D64" s="165" t="s">
        <v>80</v>
      </c>
      <c r="E64" s="165"/>
      <c r="F64" s="148" t="str">
        <f>IF($A$53="","Erster Gruppe C",$A$53)</f>
        <v>Erster Gruppe C</v>
      </c>
      <c r="G64" s="93" t="s">
        <v>12</v>
      </c>
      <c r="H64" s="149" t="str">
        <f>IF($A$51="","Zweiter Gruppe B",$A$51)</f>
        <v>Zweiter Gruppe B</v>
      </c>
      <c r="I64" s="150"/>
      <c r="J64" s="93" t="s">
        <v>13</v>
      </c>
      <c r="K64" s="151"/>
    </row>
    <row r="65" spans="1:11" s="4" customFormat="1" ht="12.75">
      <c r="A65" s="85"/>
      <c r="B65" s="146">
        <f>B64</f>
        <v>0.5763888888888887</v>
      </c>
      <c r="C65" s="147">
        <v>24</v>
      </c>
      <c r="D65" s="165" t="s">
        <v>82</v>
      </c>
      <c r="E65" s="165"/>
      <c r="F65" s="148" t="str">
        <f>IF($A$49="","Erster Gruppe A",$A$49)</f>
        <v>Erster Gruppe A</v>
      </c>
      <c r="G65" s="93" t="s">
        <v>12</v>
      </c>
      <c r="H65" s="149" t="str">
        <f>IF($A$55="","Bester Gruppendritter",$A$55)</f>
        <v>Bester Gruppendritter</v>
      </c>
      <c r="I65" s="150"/>
      <c r="J65" s="93" t="s">
        <v>13</v>
      </c>
      <c r="K65" s="151"/>
    </row>
    <row r="66" spans="1:11" s="4" customFormat="1" ht="12.75">
      <c r="A66" s="85"/>
      <c r="B66" s="146">
        <f>B65+Vorgaben!$D$3+Vorgaben!$D$5</f>
        <v>0.5868055555555554</v>
      </c>
      <c r="C66" s="147">
        <v>25</v>
      </c>
      <c r="D66" s="165" t="s">
        <v>81</v>
      </c>
      <c r="E66" s="165"/>
      <c r="F66" s="148" t="str">
        <f>IF($G$55="","Zweitbester Gruppendritter",$G$55)</f>
        <v>Zweitbester Gruppendritter</v>
      </c>
      <c r="G66" s="93" t="s">
        <v>12</v>
      </c>
      <c r="H66" s="149" t="str">
        <f>IF($G$49="","Zweiter Gruppe A",$G$49)</f>
        <v>Zweiter Gruppe A</v>
      </c>
      <c r="I66" s="150"/>
      <c r="J66" s="93" t="s">
        <v>13</v>
      </c>
      <c r="K66" s="151"/>
    </row>
    <row r="67" spans="1:11" s="4" customFormat="1" ht="12.75">
      <c r="A67" s="99"/>
      <c r="B67" s="146">
        <f>B66</f>
        <v>0.5868055555555554</v>
      </c>
      <c r="C67" s="147">
        <v>26</v>
      </c>
      <c r="D67" s="165" t="s">
        <v>83</v>
      </c>
      <c r="E67" s="165"/>
      <c r="F67" s="148" t="str">
        <f>IF($G$51="","Erster Gruppe B",$G$51)</f>
        <v>Erster Gruppe B</v>
      </c>
      <c r="G67" s="93" t="s">
        <v>12</v>
      </c>
      <c r="H67" s="149" t="str">
        <f>IF($G$53="","Zweiter Gruppe C",$G$53)</f>
        <v>Zweiter Gruppe C</v>
      </c>
      <c r="I67" s="150"/>
      <c r="J67" s="93" t="s">
        <v>13</v>
      </c>
      <c r="K67" s="151"/>
    </row>
    <row r="68" spans="1:11" s="4" customFormat="1" ht="12.75">
      <c r="A68" s="85"/>
      <c r="B68" s="146">
        <f>B67+Vorgaben!$D$3+Vorgaben!$D$5</f>
        <v>0.597222222222222</v>
      </c>
      <c r="C68" s="147">
        <v>27</v>
      </c>
      <c r="D68" s="165" t="s">
        <v>80</v>
      </c>
      <c r="E68" s="165"/>
      <c r="F68" s="148" t="str">
        <f>IF($A$55="","Bester Gruppendritter",$A$55)</f>
        <v>Bester Gruppendritter</v>
      </c>
      <c r="G68" s="93" t="s">
        <v>12</v>
      </c>
      <c r="H68" s="149" t="str">
        <f>IF($A$51="","Zweiter Gruppe B",$A$51)</f>
        <v>Zweiter Gruppe B</v>
      </c>
      <c r="I68" s="150"/>
      <c r="J68" s="93" t="s">
        <v>13</v>
      </c>
      <c r="K68" s="151"/>
    </row>
    <row r="69" spans="1:11" s="4" customFormat="1" ht="12.75">
      <c r="A69" s="85"/>
      <c r="B69" s="146">
        <f>B68</f>
        <v>0.597222222222222</v>
      </c>
      <c r="C69" s="147">
        <v>28</v>
      </c>
      <c r="D69" s="165" t="s">
        <v>82</v>
      </c>
      <c r="E69" s="165"/>
      <c r="F69" s="148" t="str">
        <f>IF($A$53="","Erster Gruppe C",$A$53)</f>
        <v>Erster Gruppe C</v>
      </c>
      <c r="G69" s="93" t="s">
        <v>12</v>
      </c>
      <c r="H69" s="149" t="str">
        <f>IF($A$49="","Erster Gruppe A",$A$49)</f>
        <v>Erster Gruppe A</v>
      </c>
      <c r="I69" s="150"/>
      <c r="J69" s="93" t="s">
        <v>13</v>
      </c>
      <c r="K69" s="151"/>
    </row>
    <row r="70" spans="1:11" s="4" customFormat="1" ht="12.75">
      <c r="A70" s="85"/>
      <c r="B70" s="146">
        <f>B69+Vorgaben!$D$3+Vorgaben!$D$5</f>
        <v>0.6076388888888886</v>
      </c>
      <c r="C70" s="147">
        <v>29</v>
      </c>
      <c r="D70" s="165" t="s">
        <v>81</v>
      </c>
      <c r="E70" s="165"/>
      <c r="F70" s="148" t="str">
        <f>IF($G$49="","Zweiter Gruppe A",$G$49)</f>
        <v>Zweiter Gruppe A</v>
      </c>
      <c r="G70" s="93" t="s">
        <v>12</v>
      </c>
      <c r="H70" s="149" t="str">
        <f>IF($G$53="","Zweiter Gruppe C",$G$53)</f>
        <v>Zweiter Gruppe C</v>
      </c>
      <c r="I70" s="150"/>
      <c r="J70" s="93" t="s">
        <v>13</v>
      </c>
      <c r="K70" s="151"/>
    </row>
    <row r="71" spans="1:11" s="4" customFormat="1" ht="12.75">
      <c r="A71" s="85"/>
      <c r="B71" s="146">
        <f>B70</f>
        <v>0.6076388888888886</v>
      </c>
      <c r="C71" s="147">
        <v>30</v>
      </c>
      <c r="D71" s="165" t="s">
        <v>83</v>
      </c>
      <c r="E71" s="165"/>
      <c r="F71" s="148" t="str">
        <f>IF($G$55="","Zweitbester Gruppendritter",$G$55)</f>
        <v>Zweitbester Gruppendritter</v>
      </c>
      <c r="G71" s="93" t="s">
        <v>12</v>
      </c>
      <c r="H71" s="149" t="str">
        <f>IF($G$51="","Erster Gruppe B",$G$51)</f>
        <v>Erster Gruppe B</v>
      </c>
      <c r="I71" s="150"/>
      <c r="J71" s="93" t="s">
        <v>13</v>
      </c>
      <c r="K71" s="151"/>
    </row>
    <row r="72" spans="2:10" ht="39.75" customHeight="1">
      <c r="B72" s="134"/>
      <c r="C72" s="51"/>
      <c r="D72" s="71"/>
      <c r="E72" s="71"/>
      <c r="F72" s="159" t="s">
        <v>20</v>
      </c>
      <c r="G72" s="159"/>
      <c r="H72" s="159"/>
      <c r="I72" s="54"/>
      <c r="J72" s="72"/>
    </row>
    <row r="73" spans="1:8" ht="12.75">
      <c r="A73" s="69"/>
      <c r="B73" s="130"/>
      <c r="C73" s="67"/>
      <c r="D73" s="71"/>
      <c r="E73" s="71"/>
      <c r="G73" s="54"/>
      <c r="H73" s="68"/>
    </row>
    <row r="74" spans="1:11" ht="12.75">
      <c r="A74" s="69"/>
      <c r="B74" s="133">
        <f>B71+Vorgaben!$D$3+Vorgaben!$D$5*6</f>
        <v>0.6215277777777775</v>
      </c>
      <c r="C74" s="54">
        <v>31</v>
      </c>
      <c r="D74" s="71" t="s">
        <v>84</v>
      </c>
      <c r="E74" s="71"/>
      <c r="F74" s="135">
        <f>IF(Rechnen!$Z$3=6,'Gruppen-Tabellen'!B27,"")</f>
      </c>
      <c r="G74" s="54" t="s">
        <v>13</v>
      </c>
      <c r="H74" s="136">
        <f>IF(Rechnen!$AA$3=6,'Gruppen-Tabellen'!B33,"")</f>
      </c>
      <c r="I74" s="78"/>
      <c r="J74" s="54" t="s">
        <v>13</v>
      </c>
      <c r="K74" s="77"/>
    </row>
    <row r="75" spans="1:11" ht="12.75">
      <c r="A75" s="69"/>
      <c r="B75" s="134"/>
      <c r="C75" s="67"/>
      <c r="D75" s="71"/>
      <c r="E75" s="75"/>
      <c r="F75" s="131" t="s">
        <v>48</v>
      </c>
      <c r="G75" s="74"/>
      <c r="H75" s="131" t="s">
        <v>47</v>
      </c>
      <c r="I75" s="163"/>
      <c r="J75" s="163"/>
      <c r="K75" s="163"/>
    </row>
    <row r="76" spans="1:10" ht="54.75" customHeight="1">
      <c r="A76" s="69"/>
      <c r="B76" s="134"/>
      <c r="C76" s="67"/>
      <c r="D76" s="71"/>
      <c r="E76" s="75"/>
      <c r="F76" s="158" t="s">
        <v>21</v>
      </c>
      <c r="G76" s="158"/>
      <c r="H76" s="158"/>
      <c r="I76" s="72"/>
      <c r="J76" s="72"/>
    </row>
    <row r="77" spans="1:11" ht="12.75">
      <c r="A77" s="69"/>
      <c r="B77" s="133">
        <f>B74+Vorgaben!$D$3+Vorgaben!$D$5*6</f>
        <v>0.6354166666666663</v>
      </c>
      <c r="C77" s="54">
        <v>32</v>
      </c>
      <c r="D77" s="71" t="s">
        <v>85</v>
      </c>
      <c r="E77" s="71"/>
      <c r="F77" s="135">
        <f>IF(Rechnen!$Z$3=6,'Gruppen-Tabellen'!B26,"")</f>
      </c>
      <c r="G77" s="54" t="s">
        <v>13</v>
      </c>
      <c r="H77" s="136">
        <f>IF(Rechnen!$AA$3=6,'Gruppen-Tabellen'!B32,"")</f>
      </c>
      <c r="I77" s="78"/>
      <c r="J77" s="54" t="s">
        <v>13</v>
      </c>
      <c r="K77" s="77"/>
    </row>
    <row r="78" spans="1:11" ht="12.75">
      <c r="A78" s="69"/>
      <c r="B78" s="76"/>
      <c r="C78" s="67"/>
      <c r="D78" s="71"/>
      <c r="E78" s="71"/>
      <c r="F78" s="131" t="s">
        <v>46</v>
      </c>
      <c r="G78" s="74"/>
      <c r="H78" s="131" t="s">
        <v>49</v>
      </c>
      <c r="I78" s="163"/>
      <c r="J78" s="163"/>
      <c r="K78" s="163"/>
    </row>
    <row r="79" spans="1:10" ht="12.75">
      <c r="A79" s="69"/>
      <c r="C79" s="51"/>
      <c r="F79" s="51"/>
      <c r="H79" s="51"/>
      <c r="J79" s="51"/>
    </row>
  </sheetData>
  <sheetProtection password="E760" sheet="1" objects="1" scenarios="1"/>
  <mergeCells count="51">
    <mergeCell ref="D70:E70"/>
    <mergeCell ref="D71:E71"/>
    <mergeCell ref="A49:B49"/>
    <mergeCell ref="A51:B51"/>
    <mergeCell ref="A53:B53"/>
    <mergeCell ref="A55:B55"/>
    <mergeCell ref="D65:E65"/>
    <mergeCell ref="D66:E66"/>
    <mergeCell ref="D67:E67"/>
    <mergeCell ref="D68:E68"/>
    <mergeCell ref="D61:E61"/>
    <mergeCell ref="D62:E62"/>
    <mergeCell ref="D63:E63"/>
    <mergeCell ref="D64:E64"/>
    <mergeCell ref="D69:E69"/>
    <mergeCell ref="D33:E33"/>
    <mergeCell ref="D34:E34"/>
    <mergeCell ref="D35:E35"/>
    <mergeCell ref="D36:E36"/>
    <mergeCell ref="D37:E37"/>
    <mergeCell ref="D60:E60"/>
    <mergeCell ref="D48:E48"/>
    <mergeCell ref="D27:E27"/>
    <mergeCell ref="D28:E28"/>
    <mergeCell ref="D29:E29"/>
    <mergeCell ref="D30:E30"/>
    <mergeCell ref="D31:E31"/>
    <mergeCell ref="D32:E32"/>
    <mergeCell ref="D21:E21"/>
    <mergeCell ref="D22:E22"/>
    <mergeCell ref="D23:E23"/>
    <mergeCell ref="D24:E24"/>
    <mergeCell ref="D25:E25"/>
    <mergeCell ref="D26:E26"/>
    <mergeCell ref="F46:H46"/>
    <mergeCell ref="G55:H55"/>
    <mergeCell ref="I78:K78"/>
    <mergeCell ref="I75:K75"/>
    <mergeCell ref="I9:J9"/>
    <mergeCell ref="D16:E16"/>
    <mergeCell ref="D17:E17"/>
    <mergeCell ref="D18:E18"/>
    <mergeCell ref="D19:E19"/>
    <mergeCell ref="D20:E20"/>
    <mergeCell ref="J48:K48"/>
    <mergeCell ref="I58:K58"/>
    <mergeCell ref="G49:H49"/>
    <mergeCell ref="G51:H51"/>
    <mergeCell ref="G53:H53"/>
    <mergeCell ref="F76:H76"/>
    <mergeCell ref="F72:H72"/>
  </mergeCells>
  <printOptions/>
  <pageMargins left="0.53" right="0.16" top="0.9" bottom="0.19" header="0.33" footer="0.13"/>
  <pageSetup horizontalDpi="300" verticalDpi="300" orientation="portrait" paperSize="9" scale="95" r:id="rId2"/>
  <headerFooter alignWithMargins="0">
    <oddHeader>&amp;C&amp;"Arial,Fett"&amp;14&amp;EJunioren- Turnier
&amp;"Arial,Standard"&amp;12Sporthalle   &amp;"Arial,Fett"&amp;14
&amp;R&amp;"Arial,Fett Kursiv"&amp;14 am</oddHeader>
  </headerFooter>
  <rowBreaks count="1" manualBreakCount="1">
    <brk id="57" max="10" man="1"/>
  </rowBreaks>
  <legacyDrawing r:id="rId1"/>
</worksheet>
</file>

<file path=xl/worksheets/sheet5.xml><?xml version="1.0" encoding="utf-8"?>
<worksheet xmlns="http://schemas.openxmlformats.org/spreadsheetml/2006/main" xmlns:r="http://schemas.openxmlformats.org/officeDocument/2006/relationships">
  <sheetPr codeName="Tabelle1"/>
  <dimension ref="A1:W41"/>
  <sheetViews>
    <sheetView zoomScale="87" zoomScaleNormal="87" zoomScalePageLayoutView="0" workbookViewId="0" topLeftCell="A1">
      <selection activeCell="B1" sqref="B1:H1"/>
    </sheetView>
  </sheetViews>
  <sheetFormatPr defaultColWidth="11.421875" defaultRowHeight="12.75"/>
  <cols>
    <col min="1" max="1" width="6.8515625" style="32" customWidth="1"/>
    <col min="2" max="2" width="25.7109375" style="30" customWidth="1"/>
    <col min="3" max="3" width="8.7109375" style="30" customWidth="1"/>
    <col min="4" max="4" width="8.7109375" style="84"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103"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120"/>
      <c r="B1" s="177" t="s">
        <v>39</v>
      </c>
      <c r="C1" s="177"/>
      <c r="D1" s="177"/>
      <c r="E1" s="177"/>
      <c r="F1" s="177"/>
      <c r="G1" s="177"/>
      <c r="H1" s="177"/>
      <c r="I1" s="110"/>
      <c r="J1" s="110"/>
      <c r="K1" s="29"/>
      <c r="L1" s="29"/>
      <c r="M1" s="29"/>
      <c r="N1" s="29"/>
      <c r="O1" s="29"/>
    </row>
    <row r="2" spans="1:9" ht="30" customHeight="1">
      <c r="A2" s="121" t="s">
        <v>40</v>
      </c>
      <c r="B2" s="113" t="s">
        <v>0</v>
      </c>
      <c r="C2" s="114" t="s">
        <v>31</v>
      </c>
      <c r="D2" s="113" t="s">
        <v>1</v>
      </c>
      <c r="E2" s="170" t="s">
        <v>2</v>
      </c>
      <c r="F2" s="170"/>
      <c r="G2" s="170"/>
      <c r="H2" s="113" t="s">
        <v>32</v>
      </c>
      <c r="I2" s="122"/>
    </row>
    <row r="3" spans="1:9" ht="18" customHeight="1">
      <c r="A3" s="115">
        <f>IF(Rechnen!$W$3=0,"",1)</f>
      </c>
      <c r="B3" s="116" t="str">
        <f>Rechnen!K3</f>
        <v>M01</v>
      </c>
      <c r="C3" s="116">
        <f>IF(Rechnen!$W$3=0,"",Rechnen!L3)</f>
      </c>
      <c r="D3" s="117">
        <f>IF(Rechnen!$W$3=0,"",Rechnen!M3)</f>
      </c>
      <c r="E3" s="116">
        <f>IF(Rechnen!$W$3=0,"",Rechnen!N3)</f>
      </c>
      <c r="F3" s="118" t="s">
        <v>13</v>
      </c>
      <c r="G3" s="116">
        <f>IF(Rechnen!$W$3=0,"",Rechnen!P3)</f>
      </c>
      <c r="H3" s="119">
        <f>IF(AND(E3="",G3=""),"",(E3-G3))</f>
      </c>
      <c r="I3" s="123"/>
    </row>
    <row r="4" spans="1:9" ht="18" customHeight="1">
      <c r="A4" s="115">
        <f>IF(Rechnen!$W$3=0,"",2)</f>
      </c>
      <c r="B4" s="116" t="str">
        <f>Rechnen!K4</f>
        <v>M02</v>
      </c>
      <c r="C4" s="116">
        <f>IF(Rechnen!$W$3=0,"",Rechnen!L4)</f>
      </c>
      <c r="D4" s="117">
        <f>IF(Rechnen!$W$3=0,"",Rechnen!M4)</f>
      </c>
      <c r="E4" s="116">
        <f>IF(Rechnen!$W$3=0,"",Rechnen!N4)</f>
      </c>
      <c r="F4" s="118" t="s">
        <v>13</v>
      </c>
      <c r="G4" s="116">
        <f>IF(Rechnen!$W$3=0,"",Rechnen!P4)</f>
      </c>
      <c r="H4" s="119">
        <f>IF(AND(E4="",G4=""),"",(E4-G4))</f>
      </c>
      <c r="I4" s="123"/>
    </row>
    <row r="5" spans="1:9" ht="18" customHeight="1">
      <c r="A5" s="115">
        <f>IF(Rechnen!$W$3=0,"",3)</f>
      </c>
      <c r="B5" s="116" t="str">
        <f>Rechnen!K5</f>
        <v>M03</v>
      </c>
      <c r="C5" s="116">
        <f>IF(Rechnen!$W$3=0,"",Rechnen!L5)</f>
      </c>
      <c r="D5" s="117">
        <f>IF(Rechnen!$W$3=0,"",Rechnen!M5)</f>
      </c>
      <c r="E5" s="116">
        <f>IF(Rechnen!$W$3=0,"",Rechnen!N5)</f>
      </c>
      <c r="F5" s="118" t="s">
        <v>13</v>
      </c>
      <c r="G5" s="116">
        <f>IF(Rechnen!$W$3=0,"",Rechnen!P5)</f>
      </c>
      <c r="H5" s="119">
        <f>IF(AND(E5="",G5=""),"",(E5-G5))</f>
      </c>
      <c r="I5" s="123"/>
    </row>
    <row r="6" spans="1:9" ht="18" customHeight="1">
      <c r="A6" s="115">
        <f>IF(Rechnen!$W$3=0,"",4)</f>
      </c>
      <c r="B6" s="116" t="str">
        <f>Rechnen!K6</f>
        <v>M04</v>
      </c>
      <c r="C6" s="116">
        <f>IF(Rechnen!$W$3=0,"",Rechnen!L6)</f>
      </c>
      <c r="D6" s="117">
        <f>IF(Rechnen!$W$3=0,"",Rechnen!M6)</f>
      </c>
      <c r="E6" s="116">
        <f>IF(Rechnen!$W$3=0,"",Rechnen!N6)</f>
      </c>
      <c r="F6" s="126" t="s">
        <v>13</v>
      </c>
      <c r="G6" s="116">
        <f>IF(Rechnen!$W$3=0,"",Rechnen!P6)</f>
      </c>
      <c r="H6" s="126">
        <f>IF(AND(E6="",G6=""),"",(E6-G6))</f>
      </c>
      <c r="I6" s="123"/>
    </row>
    <row r="7" spans="1:9" ht="18" customHeight="1">
      <c r="A7" s="106"/>
      <c r="B7" s="106"/>
      <c r="C7" s="106"/>
      <c r="D7" s="106"/>
      <c r="E7" s="106"/>
      <c r="F7" s="106"/>
      <c r="G7" s="106"/>
      <c r="H7" s="106"/>
      <c r="I7" s="123"/>
    </row>
    <row r="8" spans="1:15" ht="15" customHeight="1">
      <c r="A8" s="174"/>
      <c r="B8" s="170" t="s">
        <v>5</v>
      </c>
      <c r="C8" s="172" t="s">
        <v>31</v>
      </c>
      <c r="D8" s="170" t="s">
        <v>1</v>
      </c>
      <c r="E8" s="170" t="s">
        <v>2</v>
      </c>
      <c r="F8" s="170"/>
      <c r="G8" s="170"/>
      <c r="H8" s="170" t="s">
        <v>32</v>
      </c>
      <c r="I8" s="102"/>
      <c r="J8" s="111"/>
      <c r="K8" s="33"/>
      <c r="L8" s="34"/>
      <c r="M8" s="35"/>
      <c r="N8" s="36"/>
      <c r="O8" s="36"/>
    </row>
    <row r="9" spans="1:15" ht="15" customHeight="1">
      <c r="A9" s="175"/>
      <c r="B9" s="171"/>
      <c r="C9" s="173"/>
      <c r="D9" s="171"/>
      <c r="E9" s="171"/>
      <c r="F9" s="171"/>
      <c r="G9" s="171"/>
      <c r="H9" s="171"/>
      <c r="I9" s="102"/>
      <c r="J9" s="111"/>
      <c r="K9" s="33"/>
      <c r="L9" s="34"/>
      <c r="M9" s="35"/>
      <c r="N9" s="36"/>
      <c r="O9" s="36"/>
    </row>
    <row r="10" spans="1:15" ht="18" customHeight="1">
      <c r="A10" s="115">
        <f>IF(Rechnen!$X$3=0,"",1)</f>
      </c>
      <c r="B10" s="116" t="str">
        <f>Rechnen!K10</f>
        <v>M05</v>
      </c>
      <c r="C10" s="116">
        <f>IF(Rechnen!$X$3=0,"",Rechnen!L10)</f>
      </c>
      <c r="D10" s="117">
        <f>IF(Rechnen!$X$3=0,"",Rechnen!M10)</f>
      </c>
      <c r="E10" s="116">
        <f>IF(Rechnen!$X$3=0,"",Rechnen!N10)</f>
      </c>
      <c r="F10" s="118" t="s">
        <v>13</v>
      </c>
      <c r="G10" s="116">
        <f>IF(Rechnen!$X$3=0,"",Rechnen!P10)</f>
      </c>
      <c r="H10" s="119">
        <f>IF(AND(E10="",G10=""),"",(E10-G10))</f>
      </c>
      <c r="I10" s="124"/>
      <c r="J10" s="106"/>
      <c r="K10" s="37"/>
      <c r="L10" s="34"/>
      <c r="M10" s="35"/>
      <c r="N10" s="36"/>
      <c r="O10" s="36"/>
    </row>
    <row r="11" spans="1:15" ht="18" customHeight="1">
      <c r="A11" s="115">
        <f>IF(Rechnen!$X$3=0,"",2)</f>
      </c>
      <c r="B11" s="116" t="str">
        <f>Rechnen!K11</f>
        <v>M06</v>
      </c>
      <c r="C11" s="116">
        <f>IF(Rechnen!$X$3=0,"",Rechnen!L11)</f>
      </c>
      <c r="D11" s="117">
        <f>IF(Rechnen!$X$3=0,"",Rechnen!M11)</f>
      </c>
      <c r="E11" s="116">
        <f>IF(Rechnen!$X$3=0,"",Rechnen!N11)</f>
      </c>
      <c r="F11" s="118" t="s">
        <v>13</v>
      </c>
      <c r="G11" s="116">
        <f>IF(Rechnen!$X$3=0,"",Rechnen!P11)</f>
      </c>
      <c r="H11" s="119">
        <f>IF(AND(E11="",G11=""),"",(E11-G11))</f>
      </c>
      <c r="I11" s="125"/>
      <c r="J11" s="112"/>
      <c r="K11" s="38"/>
      <c r="L11" s="38"/>
      <c r="M11" s="38"/>
      <c r="N11" s="38"/>
      <c r="O11" s="38"/>
    </row>
    <row r="12" spans="1:9" ht="18" customHeight="1">
      <c r="A12" s="115">
        <f>IF(Rechnen!$X$3=0,"",3)</f>
      </c>
      <c r="B12" s="116" t="str">
        <f>Rechnen!K12</f>
        <v>M07</v>
      </c>
      <c r="C12" s="116">
        <f>IF(Rechnen!$X$3=0,"",Rechnen!L12)</f>
      </c>
      <c r="D12" s="117">
        <f>IF(Rechnen!$X$3=0,"",Rechnen!M12)</f>
      </c>
      <c r="E12" s="116">
        <f>IF(Rechnen!$X$3=0,"",Rechnen!N12)</f>
      </c>
      <c r="F12" s="118" t="s">
        <v>13</v>
      </c>
      <c r="G12" s="116">
        <f>IF(Rechnen!$X$3=0,"",Rechnen!P12)</f>
      </c>
      <c r="H12" s="119">
        <f>IF(AND(E12="",G12=""),"",(E12-G12))</f>
      </c>
      <c r="I12" s="102"/>
    </row>
    <row r="13" spans="1:9" ht="18" customHeight="1">
      <c r="A13" s="115">
        <f>IF(Rechnen!$X$3=0,"",4)</f>
      </c>
      <c r="B13" s="116" t="str">
        <f>Rechnen!K13</f>
        <v>M08</v>
      </c>
      <c r="C13" s="116">
        <f>IF(Rechnen!$X$3=0,"",Rechnen!L13)</f>
      </c>
      <c r="D13" s="117">
        <f>IF(Rechnen!$X$3=0,"",Rechnen!M13)</f>
      </c>
      <c r="E13" s="116">
        <f>IF(Rechnen!$X$3=0,"",Rechnen!N13)</f>
      </c>
      <c r="F13" s="126" t="s">
        <v>13</v>
      </c>
      <c r="G13" s="116">
        <f>IF(Rechnen!$X$3=0,"",Rechnen!P13)</f>
      </c>
      <c r="H13" s="126">
        <f>IF(AND(E13="",G13=""),"",(E13-G13))</f>
      </c>
      <c r="I13" s="105"/>
    </row>
    <row r="14" spans="1:9" ht="15">
      <c r="A14" s="106"/>
      <c r="B14" s="106"/>
      <c r="C14" s="106"/>
      <c r="D14" s="106"/>
      <c r="E14" s="106"/>
      <c r="F14" s="106"/>
      <c r="G14" s="106"/>
      <c r="H14" s="106"/>
      <c r="I14" s="105"/>
    </row>
    <row r="15" spans="1:9" ht="18" customHeight="1">
      <c r="A15" s="174"/>
      <c r="B15" s="170" t="s">
        <v>3</v>
      </c>
      <c r="C15" s="172" t="s">
        <v>31</v>
      </c>
      <c r="D15" s="170" t="s">
        <v>1</v>
      </c>
      <c r="E15" s="170" t="s">
        <v>2</v>
      </c>
      <c r="F15" s="170"/>
      <c r="G15" s="170"/>
      <c r="H15" s="170" t="s">
        <v>32</v>
      </c>
      <c r="I15" s="105"/>
    </row>
    <row r="16" spans="1:9" ht="15" customHeight="1">
      <c r="A16" s="175"/>
      <c r="B16" s="171"/>
      <c r="C16" s="173"/>
      <c r="D16" s="171"/>
      <c r="E16" s="171"/>
      <c r="F16" s="171"/>
      <c r="G16" s="171"/>
      <c r="H16" s="171"/>
      <c r="I16" s="105"/>
    </row>
    <row r="17" spans="1:9" ht="15">
      <c r="A17" s="115">
        <f>IF(Rechnen!$Y$3=0,"",1)</f>
      </c>
      <c r="B17" s="116" t="str">
        <f>Rechnen!K17</f>
        <v>M09</v>
      </c>
      <c r="C17" s="116">
        <f>IF(Rechnen!$Y$3=0,"",Rechnen!L17)</f>
      </c>
      <c r="D17" s="117">
        <f>IF(Rechnen!$Y$3=0,"",Rechnen!M17)</f>
      </c>
      <c r="E17" s="116">
        <f>IF(Rechnen!$Y$3=0,"",Rechnen!N17)</f>
      </c>
      <c r="F17" s="118" t="s">
        <v>13</v>
      </c>
      <c r="G17" s="116">
        <f>IF(Rechnen!$Y$3=0,"",Rechnen!P17)</f>
      </c>
      <c r="H17" s="119">
        <f>IF(AND(E17="",G17=""),"",(E17-G17))</f>
      </c>
      <c r="I17" s="105"/>
    </row>
    <row r="18" spans="1:9" ht="15">
      <c r="A18" s="115">
        <f>IF(Rechnen!$Y$3=0,"",2)</f>
      </c>
      <c r="B18" s="116" t="str">
        <f>Rechnen!K18</f>
        <v>M10</v>
      </c>
      <c r="C18" s="116">
        <f>IF(Rechnen!$Y$3=0,"",Rechnen!L18)</f>
      </c>
      <c r="D18" s="117">
        <f>IF(Rechnen!$Y$3=0,"",Rechnen!M18)</f>
      </c>
      <c r="E18" s="116">
        <f>IF(Rechnen!$Y$3=0,"",Rechnen!N18)</f>
      </c>
      <c r="F18" s="118" t="s">
        <v>13</v>
      </c>
      <c r="G18" s="116">
        <f>IF(Rechnen!$Y$3=0,"",Rechnen!P18)</f>
      </c>
      <c r="H18" s="119">
        <f>IF(AND(E18="",G18=""),"",(E18-G18))</f>
      </c>
      <c r="I18" s="105"/>
    </row>
    <row r="19" spans="1:9" ht="15">
      <c r="A19" s="115">
        <f>IF(Rechnen!$Y$3=0,"",3)</f>
      </c>
      <c r="B19" s="116" t="str">
        <f>Rechnen!K19</f>
        <v>M10</v>
      </c>
      <c r="C19" s="116">
        <f>IF(Rechnen!$Y$3=0,"",Rechnen!L19)</f>
      </c>
      <c r="D19" s="117">
        <f>IF(Rechnen!$Y$3=0,"",Rechnen!M19)</f>
      </c>
      <c r="E19" s="116">
        <f>IF(Rechnen!$Y$3=0,"",Rechnen!N19)</f>
      </c>
      <c r="F19" s="118" t="s">
        <v>13</v>
      </c>
      <c r="G19" s="116">
        <f>IF(Rechnen!$Y$3=0,"",Rechnen!P19)</f>
      </c>
      <c r="H19" s="119">
        <f>IF(AND(E19="",G19=""),"",(E19-G19))</f>
      </c>
      <c r="I19" s="105"/>
    </row>
    <row r="20" spans="1:9" ht="15">
      <c r="A20" s="115">
        <f>IF(Rechnen!$Y$3=0,"",4)</f>
      </c>
      <c r="B20" s="116" t="str">
        <f>Rechnen!K20</f>
        <v>M12</v>
      </c>
      <c r="C20" s="116">
        <f>IF(Rechnen!$Y$3=0,"",Rechnen!L20)</f>
      </c>
      <c r="D20" s="117">
        <f>IF(Rechnen!$Y$3=0,"",Rechnen!M20)</f>
      </c>
      <c r="E20" s="116">
        <f>IF(Rechnen!$Y$3=0,"",Rechnen!N20)</f>
      </c>
      <c r="F20" s="118" t="s">
        <v>13</v>
      </c>
      <c r="G20" s="116">
        <f>IF(Rechnen!$Y$3=0,"",Rechnen!P20)</f>
      </c>
      <c r="H20" s="119">
        <f>IF(AND(E20="",G20=""),"",(E20-G20))</f>
      </c>
      <c r="I20" s="105"/>
    </row>
    <row r="21" spans="1:9" ht="15">
      <c r="A21" s="106"/>
      <c r="B21" s="107"/>
      <c r="C21" s="107"/>
      <c r="D21" s="108"/>
      <c r="E21" s="107"/>
      <c r="F21" s="109"/>
      <c r="G21" s="107"/>
      <c r="H21" s="109"/>
      <c r="I21" s="105"/>
    </row>
    <row r="22" spans="1:15" s="101" customFormat="1" ht="60.75" customHeight="1">
      <c r="A22" s="106"/>
      <c r="B22" s="107"/>
      <c r="C22" s="107"/>
      <c r="D22" s="108"/>
      <c r="E22" s="107"/>
      <c r="F22" s="109"/>
      <c r="G22" s="107"/>
      <c r="H22" s="109"/>
      <c r="I22" s="105"/>
      <c r="J22" s="103"/>
      <c r="K22" s="30"/>
      <c r="L22" s="31"/>
      <c r="M22" s="30"/>
      <c r="N22" s="30"/>
      <c r="O22" s="30"/>
    </row>
    <row r="23" spans="1:15" s="101" customFormat="1" ht="49.5" customHeight="1">
      <c r="A23" s="176" t="s">
        <v>45</v>
      </c>
      <c r="B23" s="176"/>
      <c r="C23" s="176"/>
      <c r="D23" s="176"/>
      <c r="E23" s="176"/>
      <c r="F23" s="176"/>
      <c r="G23" s="176"/>
      <c r="H23" s="176"/>
      <c r="I23" s="105"/>
      <c r="J23" s="103"/>
      <c r="K23" s="30"/>
      <c r="L23" s="31"/>
      <c r="M23" s="30"/>
      <c r="N23" s="30"/>
      <c r="O23" s="30"/>
    </row>
    <row r="24" spans="1:15" s="100" customFormat="1" ht="21.75" customHeight="1">
      <c r="A24" s="174"/>
      <c r="B24" s="170" t="s">
        <v>54</v>
      </c>
      <c r="C24" s="172" t="s">
        <v>31</v>
      </c>
      <c r="D24" s="170" t="s">
        <v>1</v>
      </c>
      <c r="E24" s="170" t="s">
        <v>2</v>
      </c>
      <c r="F24" s="170"/>
      <c r="G24" s="170"/>
      <c r="H24" s="170" t="s">
        <v>32</v>
      </c>
      <c r="I24" s="105"/>
      <c r="J24" s="103"/>
      <c r="K24" s="30"/>
      <c r="L24" s="31"/>
      <c r="M24" s="30"/>
      <c r="N24" s="30"/>
      <c r="O24" s="30"/>
    </row>
    <row r="25" spans="1:9" ht="27.75" customHeight="1">
      <c r="A25" s="175"/>
      <c r="B25" s="171"/>
      <c r="C25" s="173"/>
      <c r="D25" s="171"/>
      <c r="E25" s="171"/>
      <c r="F25" s="171"/>
      <c r="G25" s="171"/>
      <c r="H25" s="171"/>
      <c r="I25" s="105"/>
    </row>
    <row r="26" spans="1:9" ht="15">
      <c r="A26" s="115">
        <f>IF(Rechnen!$Y$3=0,"",1)</f>
      </c>
      <c r="B26" s="116" t="str">
        <f>Rechnen!K24</f>
        <v>Erster Gruppe A</v>
      </c>
      <c r="C26" s="116">
        <f>IF(Rechnen!$Z$3=0,"",Rechnen!L24)</f>
      </c>
      <c r="D26" s="117">
        <f>IF(Rechnen!$Z$3=0,"",Rechnen!M24)</f>
      </c>
      <c r="E26" s="116">
        <f>IF(Rechnen!$Z$3=0,"",Rechnen!N24)</f>
      </c>
      <c r="F26" s="118" t="s">
        <v>13</v>
      </c>
      <c r="G26" s="116">
        <f>IF(Rechnen!$Z$3=0,"",Rechnen!P24)</f>
      </c>
      <c r="H26" s="119">
        <f>IF(AND(E26="",G26=""),"",(E26-G26))</f>
      </c>
      <c r="I26" s="105"/>
    </row>
    <row r="27" spans="1:9" ht="15">
      <c r="A27" s="115">
        <f>IF(Rechnen!$Y$3=0,"",2)</f>
      </c>
      <c r="B27" s="116" t="str">
        <f>Rechnen!K25</f>
        <v>Zweiter Gruppe B</v>
      </c>
      <c r="C27" s="116">
        <f>IF(Rechnen!$Z$3=0,"",Rechnen!L25)</f>
      </c>
      <c r="D27" s="117">
        <f>IF(Rechnen!$Z$3=0,"",Rechnen!M25)</f>
      </c>
      <c r="E27" s="116">
        <f>IF(Rechnen!$Z$3=0,"",Rechnen!N25)</f>
      </c>
      <c r="F27" s="118" t="s">
        <v>13</v>
      </c>
      <c r="G27" s="116">
        <f>IF(Rechnen!$Z$3=0,"",Rechnen!P25)</f>
      </c>
      <c r="H27" s="119">
        <f>IF(AND(E27="",G27=""),"",(E27-G27))</f>
      </c>
      <c r="I27" s="105"/>
    </row>
    <row r="28" spans="1:9" ht="15">
      <c r="A28" s="115">
        <f>IF(Rechnen!$Y$3=0,"",3)</f>
      </c>
      <c r="B28" s="116" t="str">
        <f>Rechnen!K26</f>
        <v>Erster Gruppe C</v>
      </c>
      <c r="C28" s="116">
        <f>IF(Rechnen!$Z$3=0,"",Rechnen!L26)</f>
      </c>
      <c r="D28" s="117">
        <f>IF(Rechnen!$Z$3=0,"",Rechnen!M26)</f>
      </c>
      <c r="E28" s="116">
        <f>IF(Rechnen!$Z$3=0,"",Rechnen!N26)</f>
      </c>
      <c r="F28" s="118" t="s">
        <v>13</v>
      </c>
      <c r="G28" s="116">
        <f>IF(Rechnen!$Z$3=0,"",Rechnen!P26)</f>
      </c>
      <c r="H28" s="119">
        <f>IF(AND(E28="",G28=""),"",(E28-G28))</f>
      </c>
      <c r="I28" s="105"/>
    </row>
    <row r="29" spans="1:9" ht="15">
      <c r="A29" s="115">
        <f>IF(Rechnen!$Y$3=0,"",4)</f>
      </c>
      <c r="B29" s="116" t="str">
        <f>Rechnen!K27</f>
        <v>Bester Gruppendritter</v>
      </c>
      <c r="C29" s="116">
        <f>IF(Rechnen!$Z$3=0,"",Rechnen!L27)</f>
      </c>
      <c r="D29" s="117">
        <f>IF(Rechnen!$Z$3=0,"",Rechnen!M27)</f>
      </c>
      <c r="E29" s="116">
        <f>IF(Rechnen!$Z$3=0,"",Rechnen!N27)</f>
      </c>
      <c r="F29" s="118" t="s">
        <v>13</v>
      </c>
      <c r="G29" s="116">
        <f>IF(Rechnen!$Z$3=0,"",Rechnen!P27)</f>
      </c>
      <c r="H29" s="119">
        <f>IF(AND(E29="",G29=""),"",(E29-G29))</f>
      </c>
      <c r="I29" s="105"/>
    </row>
    <row r="30" spans="1:9" ht="15">
      <c r="A30" s="174"/>
      <c r="B30" s="170" t="s">
        <v>55</v>
      </c>
      <c r="C30" s="172" t="s">
        <v>31</v>
      </c>
      <c r="D30" s="170" t="s">
        <v>1</v>
      </c>
      <c r="E30" s="170" t="s">
        <v>2</v>
      </c>
      <c r="F30" s="170"/>
      <c r="G30" s="170"/>
      <c r="H30" s="170" t="s">
        <v>32</v>
      </c>
      <c r="I30" s="105"/>
    </row>
    <row r="31" spans="1:9" ht="15">
      <c r="A31" s="175"/>
      <c r="B31" s="171"/>
      <c r="C31" s="173"/>
      <c r="D31" s="171"/>
      <c r="E31" s="171"/>
      <c r="F31" s="171"/>
      <c r="G31" s="171"/>
      <c r="H31" s="171"/>
      <c r="I31" s="105"/>
    </row>
    <row r="32" spans="1:9" ht="15">
      <c r="A32" s="115">
        <f>IF(Rechnen!$Y$3=0,"",1)</f>
      </c>
      <c r="B32" s="116" t="str">
        <f>Rechnen!K30</f>
        <v>Zweiter Gruppe A</v>
      </c>
      <c r="C32" s="116">
        <f>IF(Rechnen!$AA$3=0,"",Rechnen!L30)</f>
      </c>
      <c r="D32" s="117">
        <f>IF(Rechnen!$AA$3=0,"",Rechnen!M30)</f>
      </c>
      <c r="E32" s="116">
        <f>IF(Rechnen!$AA$3=0,"",Rechnen!N30)</f>
      </c>
      <c r="F32" s="118" t="s">
        <v>13</v>
      </c>
      <c r="G32" s="116">
        <f>IF(Rechnen!$AA$3=0,"",Rechnen!P30)</f>
      </c>
      <c r="H32" s="119">
        <f>IF(AND(E32="",G32=""),"",(E32-G32))</f>
      </c>
      <c r="I32" s="105"/>
    </row>
    <row r="33" spans="1:9" ht="15">
      <c r="A33" s="115">
        <f>IF(Rechnen!$Y$3=0,"",2)</f>
      </c>
      <c r="B33" s="116" t="str">
        <f>Rechnen!K31</f>
        <v>Erster Gruppe B</v>
      </c>
      <c r="C33" s="116">
        <f>IF(Rechnen!$AA$3=0,"",Rechnen!L31)</f>
      </c>
      <c r="D33" s="117">
        <f>IF(Rechnen!$AA$3=0,"",Rechnen!M31)</f>
      </c>
      <c r="E33" s="116">
        <f>IF(Rechnen!$AA$3=0,"",Rechnen!N31)</f>
      </c>
      <c r="F33" s="118" t="s">
        <v>13</v>
      </c>
      <c r="G33" s="116">
        <f>IF(Rechnen!$AA$3=0,"",Rechnen!P31)</f>
      </c>
      <c r="H33" s="119">
        <f>IF(AND(E33="",G33=""),"",(E33-G33))</f>
      </c>
      <c r="I33" s="105"/>
    </row>
    <row r="34" spans="1:9" ht="15">
      <c r="A34" s="115">
        <f>IF(Rechnen!$Y$3=0,"",3)</f>
      </c>
      <c r="B34" s="116" t="str">
        <f>Rechnen!K32</f>
        <v>Zweiter Gruppe C</v>
      </c>
      <c r="C34" s="116">
        <f>IF(Rechnen!$AA$3=0,"",Rechnen!L32)</f>
      </c>
      <c r="D34" s="117">
        <f>IF(Rechnen!$AA$3=0,"",Rechnen!M32)</f>
      </c>
      <c r="E34" s="116">
        <f>IF(Rechnen!$AA$3=0,"",Rechnen!N32)</f>
      </c>
      <c r="F34" s="118" t="s">
        <v>13</v>
      </c>
      <c r="G34" s="116">
        <f>IF(Rechnen!$AA$3=0,"",Rechnen!P32)</f>
      </c>
      <c r="H34" s="119">
        <f>IF(AND(E34="",G34=""),"",(E34-G34))</f>
      </c>
      <c r="I34" s="105"/>
    </row>
    <row r="35" spans="1:9" ht="15">
      <c r="A35" s="115">
        <f>IF(Rechnen!$Y$3=0,"",4)</f>
      </c>
      <c r="B35" s="116" t="str">
        <f>Rechnen!K33</f>
        <v>Zweitbester Gruppendritter</v>
      </c>
      <c r="C35" s="116">
        <f>IF(Rechnen!$AA$3=0,"",Rechnen!L33)</f>
      </c>
      <c r="D35" s="117">
        <f>IF(Rechnen!$AA$3=0,"",Rechnen!M33)</f>
      </c>
      <c r="E35" s="116">
        <f>IF(Rechnen!$AA$3=0,"",Rechnen!N33)</f>
      </c>
      <c r="F35" s="118" t="s">
        <v>13</v>
      </c>
      <c r="G35" s="116">
        <f>IF(Rechnen!$AA$3=0,"",Rechnen!P33)</f>
      </c>
      <c r="H35" s="119">
        <f>IF(AND(E35="",G35=""),"",(E35-G35))</f>
      </c>
      <c r="I35" s="105"/>
    </row>
    <row r="36" spans="1:9" ht="52.5" customHeight="1">
      <c r="A36" s="102"/>
      <c r="B36" s="103"/>
      <c r="C36" s="103"/>
      <c r="D36" s="104"/>
      <c r="E36" s="103"/>
      <c r="F36" s="103"/>
      <c r="G36" s="103"/>
      <c r="H36" s="103"/>
      <c r="I36" s="105"/>
    </row>
    <row r="37" spans="1:23" ht="15">
      <c r="A37" s="102"/>
      <c r="B37" s="103"/>
      <c r="C37" s="103"/>
      <c r="D37" s="104"/>
      <c r="E37" s="103"/>
      <c r="F37" s="103"/>
      <c r="G37" s="103"/>
      <c r="H37" s="103"/>
      <c r="I37" s="105"/>
      <c r="K37" s="103"/>
      <c r="L37" s="105"/>
      <c r="M37" s="103"/>
      <c r="N37" s="103"/>
      <c r="O37" s="103"/>
      <c r="P37" s="94"/>
      <c r="Q37" s="94"/>
      <c r="R37" s="94"/>
      <c r="S37" s="94"/>
      <c r="T37" s="94"/>
      <c r="U37" s="94"/>
      <c r="V37" s="94"/>
      <c r="W37" s="94"/>
    </row>
    <row r="38" spans="1:23" ht="15">
      <c r="A38" s="102"/>
      <c r="B38" s="103"/>
      <c r="C38" s="103"/>
      <c r="D38" s="104"/>
      <c r="E38" s="103"/>
      <c r="F38" s="103"/>
      <c r="G38" s="103"/>
      <c r="H38" s="103"/>
      <c r="I38" s="105"/>
      <c r="K38" s="103"/>
      <c r="L38" s="105"/>
      <c r="M38" s="103"/>
      <c r="N38" s="103"/>
      <c r="O38" s="103"/>
      <c r="P38" s="94"/>
      <c r="Q38" s="94"/>
      <c r="R38" s="94"/>
      <c r="S38" s="94"/>
      <c r="T38" s="94"/>
      <c r="U38" s="94"/>
      <c r="V38" s="94"/>
      <c r="W38" s="94"/>
    </row>
    <row r="39" spans="1:23" ht="15">
      <c r="A39" s="102"/>
      <c r="B39" s="103"/>
      <c r="C39" s="103"/>
      <c r="D39" s="104"/>
      <c r="E39" s="103"/>
      <c r="F39" s="103"/>
      <c r="G39" s="103"/>
      <c r="H39" s="103"/>
      <c r="I39" s="105"/>
      <c r="K39" s="103"/>
      <c r="L39" s="105"/>
      <c r="M39" s="103"/>
      <c r="N39" s="103"/>
      <c r="O39" s="103"/>
      <c r="P39" s="94"/>
      <c r="Q39" s="94"/>
      <c r="R39" s="94"/>
      <c r="S39" s="94"/>
      <c r="T39" s="94"/>
      <c r="U39" s="94"/>
      <c r="V39" s="94"/>
      <c r="W39" s="94"/>
    </row>
    <row r="40" spans="1:23" ht="15">
      <c r="A40" s="102"/>
      <c r="B40" s="103"/>
      <c r="C40" s="103"/>
      <c r="D40" s="104"/>
      <c r="E40" s="103"/>
      <c r="F40" s="103"/>
      <c r="G40" s="103"/>
      <c r="H40" s="103"/>
      <c r="I40" s="105"/>
      <c r="K40" s="103"/>
      <c r="L40" s="105"/>
      <c r="M40" s="103"/>
      <c r="N40" s="103"/>
      <c r="O40" s="103"/>
      <c r="P40" s="94"/>
      <c r="Q40" s="94"/>
      <c r="R40" s="94"/>
      <c r="S40" s="94"/>
      <c r="T40" s="94"/>
      <c r="U40" s="94"/>
      <c r="V40" s="94"/>
      <c r="W40" s="94"/>
    </row>
    <row r="41" spans="1:23" ht="15">
      <c r="A41" s="102"/>
      <c r="B41" s="103"/>
      <c r="C41" s="103"/>
      <c r="D41" s="104"/>
      <c r="E41" s="103"/>
      <c r="F41" s="103"/>
      <c r="G41" s="103"/>
      <c r="H41" s="103"/>
      <c r="I41" s="105"/>
      <c r="K41" s="103"/>
      <c r="L41" s="105"/>
      <c r="M41" s="103"/>
      <c r="N41" s="103"/>
      <c r="O41" s="103"/>
      <c r="P41" s="94"/>
      <c r="Q41" s="94"/>
      <c r="R41" s="94"/>
      <c r="S41" s="94"/>
      <c r="T41" s="94"/>
      <c r="U41" s="94"/>
      <c r="V41" s="94"/>
      <c r="W41" s="94"/>
    </row>
  </sheetData>
  <sheetProtection password="E760" sheet="1" objects="1" scenarios="1"/>
  <mergeCells count="27">
    <mergeCell ref="D30:D31"/>
    <mergeCell ref="B15:B16"/>
    <mergeCell ref="B1:H1"/>
    <mergeCell ref="E2:G2"/>
    <mergeCell ref="C8:C9"/>
    <mergeCell ref="B8:B9"/>
    <mergeCell ref="D8:D9"/>
    <mergeCell ref="H15:H16"/>
    <mergeCell ref="E15:G16"/>
    <mergeCell ref="A8:A9"/>
    <mergeCell ref="H8:H9"/>
    <mergeCell ref="E8:G9"/>
    <mergeCell ref="E30:G31"/>
    <mergeCell ref="H30:H31"/>
    <mergeCell ref="A30:A31"/>
    <mergeCell ref="B30:B31"/>
    <mergeCell ref="C30:C31"/>
    <mergeCell ref="D15:D16"/>
    <mergeCell ref="C15:C16"/>
    <mergeCell ref="A15:A16"/>
    <mergeCell ref="A23:H23"/>
    <mergeCell ref="A24:A25"/>
    <mergeCell ref="B24:B25"/>
    <mergeCell ref="C24:C25"/>
    <mergeCell ref="D24:D25"/>
    <mergeCell ref="H24:H25"/>
    <mergeCell ref="E24:G25"/>
  </mergeCells>
  <printOptions horizontalCentered="1"/>
  <pageMargins left="0.7480314960629921" right="0.7086614173228347" top="1.35" bottom="0.984251968503937" header="0.4724409448818898" footer="0.5118110236220472"/>
  <pageSetup horizontalDpi="600" verticalDpi="600" orientation="portrait" paperSize="9" r:id="rId3"/>
  <headerFooter alignWithMargins="0">
    <oddHeader>&amp;R&amp;"Arial,Fett"&amp;12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AA44"/>
  <sheetViews>
    <sheetView zoomScale="75" zoomScaleNormal="75" zoomScalePageLayoutView="0" workbookViewId="0" topLeftCell="A10">
      <selection activeCell="U11" sqref="U11"/>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27</v>
      </c>
      <c r="B2" s="15" t="s">
        <v>28</v>
      </c>
      <c r="C2" s="15"/>
      <c r="D2" s="15" t="s">
        <v>28</v>
      </c>
      <c r="E2" s="178" t="s">
        <v>10</v>
      </c>
      <c r="F2" s="178"/>
      <c r="G2" s="178"/>
      <c r="H2" s="80" t="s">
        <v>29</v>
      </c>
      <c r="I2" s="80" t="s">
        <v>30</v>
      </c>
      <c r="J2" s="16"/>
      <c r="K2" s="17" t="s">
        <v>0</v>
      </c>
      <c r="L2" s="17" t="s">
        <v>31</v>
      </c>
      <c r="M2" s="17" t="s">
        <v>1</v>
      </c>
      <c r="N2" s="179" t="s">
        <v>2</v>
      </c>
      <c r="O2" s="179"/>
      <c r="P2" s="179"/>
      <c r="Q2" s="17" t="s">
        <v>32</v>
      </c>
      <c r="R2" s="16"/>
      <c r="S2" s="11" t="s">
        <v>33</v>
      </c>
      <c r="T2" s="11" t="s">
        <v>34</v>
      </c>
      <c r="U2" s="11" t="s">
        <v>35</v>
      </c>
      <c r="W2" s="12" t="s">
        <v>36</v>
      </c>
      <c r="X2" s="12" t="s">
        <v>37</v>
      </c>
      <c r="Y2" s="12" t="s">
        <v>42</v>
      </c>
      <c r="Z2" s="12" t="s">
        <v>56</v>
      </c>
      <c r="AA2" s="12" t="s">
        <v>57</v>
      </c>
    </row>
    <row r="3" spans="1:27" ht="12.75">
      <c r="A3" s="18"/>
      <c r="B3" s="18" t="str">
        <f>Spielplan!$F16</f>
        <v>M07</v>
      </c>
      <c r="C3" s="19" t="s">
        <v>12</v>
      </c>
      <c r="D3" s="20" t="str">
        <f>Spielplan!$H16</f>
        <v>M08</v>
      </c>
      <c r="E3" s="15">
        <f>IF(Spielplan!$I16="","",Spielplan!$I16)</f>
      </c>
      <c r="F3" s="15" t="s">
        <v>13</v>
      </c>
      <c r="G3" s="15">
        <f>IF(Spielplan!$K16="","",Spielplan!$K16)</f>
      </c>
      <c r="H3" s="81">
        <f aca="true" t="shared" si="0" ref="H3:H22">IF(OR($E3="",$G3=""),"",IF(E3&gt;G3,3,IF(E3=G3,1,0)))</f>
      </c>
      <c r="I3" s="81">
        <f aca="true" t="shared" si="1" ref="I3:I22">IF(OR($E3="",$G3=""),"",IF(G3&gt;E3,3,IF(E3=G3,1,0)))</f>
      </c>
      <c r="K3" s="79" t="str">
        <f>Vorgaben!A2</f>
        <v>M01</v>
      </c>
      <c r="L3" s="19">
        <f>SUM(S3:U3)</f>
        <v>0</v>
      </c>
      <c r="M3" s="19">
        <f>SUM(H6,H13,I21)</f>
        <v>0</v>
      </c>
      <c r="N3" s="15">
        <f>SUM(E6,E13,G21)</f>
        <v>0</v>
      </c>
      <c r="O3" s="15" t="s">
        <v>13</v>
      </c>
      <c r="P3" s="15">
        <f>SUM(G6,G13,E21)</f>
        <v>0</v>
      </c>
      <c r="Q3" s="15">
        <f>N3-P3</f>
        <v>0</v>
      </c>
      <c r="R3" s="21"/>
      <c r="S3" s="11">
        <f>IF(OR(E6="",G6=""),0,1)</f>
        <v>0</v>
      </c>
      <c r="T3" s="11">
        <f>IF(OR(E13="",G13=""),0,1)</f>
        <v>0</v>
      </c>
      <c r="U3" s="11">
        <f>IF(OR(E21="",G21=""),0,1)</f>
        <v>0</v>
      </c>
      <c r="W3" s="11">
        <f>SUM(L3:L6)/2</f>
        <v>0</v>
      </c>
      <c r="X3" s="11">
        <f>SUM(L10:L13)/2</f>
        <v>0</v>
      </c>
      <c r="Y3" s="11">
        <f>SUM(L17:L20)/2</f>
        <v>0</v>
      </c>
      <c r="Z3" s="13">
        <f>SUM(L24:L27)/2</f>
        <v>0</v>
      </c>
      <c r="AA3" s="13">
        <f>SUM(L30:L33)/2</f>
        <v>0</v>
      </c>
    </row>
    <row r="4" spans="1:21" ht="12.75">
      <c r="A4" s="18"/>
      <c r="B4" s="18" t="str">
        <f>Spielplan!$F17</f>
        <v>M05</v>
      </c>
      <c r="C4" s="19" t="s">
        <v>12</v>
      </c>
      <c r="D4" s="20" t="str">
        <f>Spielplan!$H17</f>
        <v>M06</v>
      </c>
      <c r="E4" s="15">
        <f>IF(Spielplan!$I17="","",Spielplan!$I17)</f>
      </c>
      <c r="F4" s="15" t="s">
        <v>13</v>
      </c>
      <c r="G4" s="15">
        <f>IF(Spielplan!$K17="","",Spielplan!$K17)</f>
      </c>
      <c r="H4" s="81">
        <f t="shared" si="0"/>
      </c>
      <c r="I4" s="81">
        <f t="shared" si="1"/>
      </c>
      <c r="K4" s="79" t="str">
        <f>Vorgaben!A3</f>
        <v>M02</v>
      </c>
      <c r="L4" s="19">
        <f>SUM(S4:U4)</f>
        <v>0</v>
      </c>
      <c r="M4" s="19">
        <f>SUM(I6,I12,H20)</f>
        <v>0</v>
      </c>
      <c r="N4" s="15">
        <f>SUM(G6,G12,E20)</f>
        <v>0</v>
      </c>
      <c r="O4" s="15" t="s">
        <v>13</v>
      </c>
      <c r="P4" s="15">
        <f>SUM(E6,E12,G20)</f>
        <v>0</v>
      </c>
      <c r="Q4" s="15">
        <f>N4-P4</f>
        <v>0</v>
      </c>
      <c r="R4" s="21"/>
      <c r="S4" s="11">
        <f>IF(OR(E6="",G6=""),0,1)</f>
        <v>0</v>
      </c>
      <c r="T4" s="11">
        <f>IF(OR(E12="",G12=""),0,1)</f>
        <v>0</v>
      </c>
      <c r="U4" s="11">
        <f>IF(OR(E20="",G20=""),0,1)</f>
        <v>0</v>
      </c>
    </row>
    <row r="5" spans="1:21" ht="12.75">
      <c r="A5" s="18"/>
      <c r="B5" s="18" t="str">
        <f>Spielplan!$F18</f>
        <v>M03</v>
      </c>
      <c r="C5" s="19" t="s">
        <v>12</v>
      </c>
      <c r="D5" s="20" t="str">
        <f>Spielplan!$H18</f>
        <v>M04</v>
      </c>
      <c r="E5" s="15">
        <f>IF(Spielplan!$I18="","",Spielplan!$I18)</f>
      </c>
      <c r="F5" s="15" t="s">
        <v>13</v>
      </c>
      <c r="G5" s="15">
        <f>IF(Spielplan!$K18="","",Spielplan!$K18)</f>
      </c>
      <c r="H5" s="81">
        <f t="shared" si="0"/>
      </c>
      <c r="I5" s="81">
        <f t="shared" si="1"/>
      </c>
      <c r="K5" s="79" t="str">
        <f>Vorgaben!A4</f>
        <v>M03</v>
      </c>
      <c r="L5" s="19">
        <f>SUM(S5:U5)</f>
        <v>0</v>
      </c>
      <c r="M5" s="19">
        <f>SUM(H5,H12,H21)</f>
        <v>0</v>
      </c>
      <c r="N5" s="15">
        <f>SUM(E5,E12,E21)</f>
        <v>0</v>
      </c>
      <c r="O5" s="15" t="s">
        <v>13</v>
      </c>
      <c r="P5" s="15">
        <f>SUM(G5,G12,G21)</f>
        <v>0</v>
      </c>
      <c r="Q5" s="15">
        <f>N5-P5</f>
        <v>0</v>
      </c>
      <c r="R5" s="21"/>
      <c r="S5" s="11">
        <f>IF(OR(E5="",G5=""),0,1)</f>
        <v>0</v>
      </c>
      <c r="T5" s="11">
        <f>IF(OR(E12="",G12=""),0,1)</f>
        <v>0</v>
      </c>
      <c r="U5" s="11">
        <f>IF(OR(E21="",G21=""),0,1)</f>
        <v>0</v>
      </c>
    </row>
    <row r="6" spans="1:21" ht="12.75">
      <c r="A6" s="18"/>
      <c r="B6" s="18" t="str">
        <f>Spielplan!$F19</f>
        <v>M01</v>
      </c>
      <c r="C6" s="19" t="s">
        <v>12</v>
      </c>
      <c r="D6" s="20" t="str">
        <f>Spielplan!$H19</f>
        <v>M02</v>
      </c>
      <c r="E6" s="15">
        <f>IF(Spielplan!$I19="","",Spielplan!$I19)</f>
      </c>
      <c r="F6" s="15" t="s">
        <v>13</v>
      </c>
      <c r="G6" s="15">
        <f>IF(Spielplan!$K19="","",Spielplan!$K19)</f>
      </c>
      <c r="H6" s="81">
        <f t="shared" si="0"/>
      </c>
      <c r="I6" s="81">
        <f t="shared" si="1"/>
      </c>
      <c r="K6" s="79" t="str">
        <f>Vorgaben!A5</f>
        <v>M04</v>
      </c>
      <c r="L6" s="19">
        <f>SUM(S6:U6)</f>
        <v>0</v>
      </c>
      <c r="M6" s="19">
        <f>SUM(I5,I13,I20)</f>
        <v>0</v>
      </c>
      <c r="N6" s="15">
        <f>SUM(G5,G13,G20)</f>
        <v>0</v>
      </c>
      <c r="O6" s="15" t="s">
        <v>13</v>
      </c>
      <c r="P6" s="15">
        <f>SUM(E5,E13,E20)</f>
        <v>0</v>
      </c>
      <c r="Q6" s="15">
        <f>N6-P6</f>
        <v>0</v>
      </c>
      <c r="R6" s="21"/>
      <c r="S6" s="11">
        <f>IF(OR(E5="",G5=""),0,1)</f>
        <v>0</v>
      </c>
      <c r="T6" s="11">
        <f>IF(OR(E13="",G13=""),0,1)</f>
        <v>0</v>
      </c>
      <c r="U6" s="11">
        <f>IF(OR(E20="",G20=""),0,1)</f>
        <v>0</v>
      </c>
    </row>
    <row r="7" spans="1:18" ht="12.75">
      <c r="A7" s="18"/>
      <c r="B7" s="18" t="str">
        <f>Spielplan!$F20</f>
        <v>M10</v>
      </c>
      <c r="C7" s="19" t="s">
        <v>12</v>
      </c>
      <c r="D7" s="20" t="str">
        <f>Spielplan!$H20</f>
        <v>M12</v>
      </c>
      <c r="E7" s="15">
        <f>IF(Spielplan!$I20="","",Spielplan!$I20)</f>
      </c>
      <c r="F7" s="15" t="s">
        <v>13</v>
      </c>
      <c r="G7" s="15">
        <f>IF(Spielplan!$K20="","",Spielplan!$K20)</f>
      </c>
      <c r="H7" s="81">
        <f t="shared" si="0"/>
      </c>
      <c r="I7" s="81">
        <f t="shared" si="1"/>
      </c>
      <c r="K7" s="79"/>
      <c r="L7" s="19"/>
      <c r="M7" s="19"/>
      <c r="N7" s="15"/>
      <c r="O7" s="15"/>
      <c r="P7" s="15"/>
      <c r="Q7" s="15"/>
      <c r="R7" s="21"/>
    </row>
    <row r="8" spans="1:24" ht="12.75">
      <c r="A8" s="18"/>
      <c r="B8" s="18" t="str">
        <f>Spielplan!$F21</f>
        <v>M09</v>
      </c>
      <c r="C8" s="19" t="s">
        <v>12</v>
      </c>
      <c r="D8" s="20" t="str">
        <f>Spielplan!$H21</f>
        <v>M10</v>
      </c>
      <c r="E8" s="15">
        <f>IF(Spielplan!$I21="","",Spielplan!$I21)</f>
      </c>
      <c r="F8" s="15" t="s">
        <v>13</v>
      </c>
      <c r="G8" s="15">
        <f>IF(Spielplan!$K21="","",Spielplan!$K21)</f>
      </c>
      <c r="H8" s="81">
        <f t="shared" si="0"/>
      </c>
      <c r="I8" s="81">
        <f t="shared" si="1"/>
      </c>
      <c r="K8" s="178" t="s">
        <v>5</v>
      </c>
      <c r="L8" s="178" t="s">
        <v>31</v>
      </c>
      <c r="M8" s="178" t="s">
        <v>1</v>
      </c>
      <c r="N8" s="178" t="s">
        <v>2</v>
      </c>
      <c r="O8" s="178"/>
      <c r="P8" s="178"/>
      <c r="Q8" s="178" t="s">
        <v>32</v>
      </c>
      <c r="W8" s="22"/>
      <c r="X8" s="22"/>
    </row>
    <row r="9" spans="1:24" ht="12.75">
      <c r="A9" s="18"/>
      <c r="B9" s="18"/>
      <c r="C9" s="19" t="s">
        <v>12</v>
      </c>
      <c r="D9" s="20"/>
      <c r="E9" s="15">
        <f>IF(Spielplan!$I22="","",Spielplan!$I22)</f>
      </c>
      <c r="F9" s="15" t="s">
        <v>13</v>
      </c>
      <c r="G9" s="15">
        <f>IF(Spielplan!$K22="","",Spielplan!$K22)</f>
      </c>
      <c r="H9" s="81">
        <f t="shared" si="0"/>
      </c>
      <c r="I9" s="81">
        <f t="shared" si="1"/>
      </c>
      <c r="K9" s="178"/>
      <c r="L9" s="178"/>
      <c r="M9" s="178"/>
      <c r="N9" s="178"/>
      <c r="O9" s="178"/>
      <c r="P9" s="178"/>
      <c r="Q9" s="178"/>
      <c r="W9" s="22"/>
      <c r="X9" s="22"/>
    </row>
    <row r="10" spans="1:24" ht="12.75">
      <c r="A10" s="18"/>
      <c r="B10" s="18" t="str">
        <f>Spielplan!$F23</f>
        <v>M08</v>
      </c>
      <c r="C10" s="19" t="s">
        <v>12</v>
      </c>
      <c r="D10" s="20" t="str">
        <f>Spielplan!$H23</f>
        <v>M05</v>
      </c>
      <c r="E10" s="15">
        <f>IF(Spielplan!$I23="","",Spielplan!$I23)</f>
      </c>
      <c r="F10" s="15" t="s">
        <v>13</v>
      </c>
      <c r="G10" s="15">
        <f>IF(Spielplan!$K23="","",Spielplan!$K23)</f>
      </c>
      <c r="H10" s="81">
        <f t="shared" si="0"/>
      </c>
      <c r="I10" s="81">
        <f t="shared" si="1"/>
      </c>
      <c r="K10" s="79" t="str">
        <f>Vorgaben!A9</f>
        <v>M05</v>
      </c>
      <c r="L10" s="19">
        <f>SUM(S10:U10)</f>
        <v>0</v>
      </c>
      <c r="M10" s="19">
        <f>SUM(H4,I10,H18)</f>
        <v>0</v>
      </c>
      <c r="N10" s="15">
        <f>SUM(E4,G10,E18)</f>
        <v>0</v>
      </c>
      <c r="O10" s="15" t="s">
        <v>13</v>
      </c>
      <c r="P10" s="15">
        <f>SUM(G4,E10,G18)</f>
        <v>0</v>
      </c>
      <c r="Q10" s="15">
        <f>N10-P10</f>
        <v>0</v>
      </c>
      <c r="R10" s="23"/>
      <c r="S10" s="11">
        <f>IF(OR(E4="",G4=""),0,1)</f>
        <v>0</v>
      </c>
      <c r="T10" s="11">
        <f>IF(OR(E10="",G10=""),0,1)</f>
        <v>0</v>
      </c>
      <c r="U10" s="11">
        <f>IF(OR(E18="",G18=""),0,1)</f>
        <v>0</v>
      </c>
      <c r="W10" s="24"/>
      <c r="X10" s="24"/>
    </row>
    <row r="11" spans="1:24" ht="12.75">
      <c r="A11" s="18"/>
      <c r="B11" s="18" t="str">
        <f>Spielplan!$F24</f>
        <v>M07</v>
      </c>
      <c r="C11" s="19" t="s">
        <v>12</v>
      </c>
      <c r="D11" s="20" t="str">
        <f>Spielplan!$H24</f>
        <v>M06</v>
      </c>
      <c r="E11" s="15">
        <f>IF(Spielplan!$I24="","",Spielplan!$I24)</f>
      </c>
      <c r="F11" s="15" t="s">
        <v>13</v>
      </c>
      <c r="G11" s="15">
        <f>IF(Spielplan!$K24="","",Spielplan!$K24)</f>
      </c>
      <c r="H11" s="81">
        <f t="shared" si="0"/>
      </c>
      <c r="I11" s="81">
        <f t="shared" si="1"/>
      </c>
      <c r="J11" s="25"/>
      <c r="K11" s="79" t="str">
        <f>Vorgaben!A10</f>
        <v>M06</v>
      </c>
      <c r="L11" s="19">
        <f>SUM(S11:U11)</f>
        <v>0</v>
      </c>
      <c r="M11" s="19">
        <f>SUM(I4,I11,H19)</f>
        <v>0</v>
      </c>
      <c r="N11" s="15">
        <f>SUM(G4,G11,E19)</f>
        <v>0</v>
      </c>
      <c r="O11" s="15" t="s">
        <v>13</v>
      </c>
      <c r="P11" s="15">
        <f>SUM(E4,E11,G19)</f>
        <v>0</v>
      </c>
      <c r="Q11" s="15">
        <f>N11-P11</f>
        <v>0</v>
      </c>
      <c r="R11" s="25"/>
      <c r="S11" s="11">
        <f>IF(OR(E4="",G4=""),0,1)</f>
        <v>0</v>
      </c>
      <c r="T11" s="11">
        <f>IF(OR(E11="",G11=""),0,1)</f>
        <v>0</v>
      </c>
      <c r="U11" s="11">
        <f>IF(OR(E19="",G19=""),0,1)</f>
        <v>0</v>
      </c>
      <c r="W11" s="25"/>
      <c r="X11" s="25"/>
    </row>
    <row r="12" spans="1:21" ht="12.75">
      <c r="A12" s="18"/>
      <c r="B12" s="18" t="str">
        <f>Spielplan!$F25</f>
        <v>M03</v>
      </c>
      <c r="C12" s="19" t="s">
        <v>12</v>
      </c>
      <c r="D12" s="20" t="str">
        <f>Spielplan!$H25</f>
        <v>M02</v>
      </c>
      <c r="E12" s="15">
        <f>IF(Spielplan!$I25="","",Spielplan!$I25)</f>
      </c>
      <c r="F12" s="15" t="s">
        <v>13</v>
      </c>
      <c r="G12" s="15">
        <f>IF(Spielplan!$K25="","",Spielplan!$K25)</f>
      </c>
      <c r="H12" s="81">
        <f t="shared" si="0"/>
      </c>
      <c r="I12" s="81">
        <f t="shared" si="1"/>
      </c>
      <c r="K12" s="79" t="str">
        <f>Vorgaben!A11</f>
        <v>M07</v>
      </c>
      <c r="L12" s="19">
        <f>SUM(S12:U12)</f>
        <v>0</v>
      </c>
      <c r="M12" s="19">
        <f>SUM(H3,H11,I18)</f>
        <v>0</v>
      </c>
      <c r="N12" s="15">
        <f>SUM(E3,E11,G18)</f>
        <v>0</v>
      </c>
      <c r="O12" s="15" t="s">
        <v>13</v>
      </c>
      <c r="P12" s="15">
        <f>SUM(G3,G11,E18)</f>
        <v>0</v>
      </c>
      <c r="Q12" s="15">
        <f>N12-P12</f>
        <v>0</v>
      </c>
      <c r="S12" s="11">
        <f>IF(OR(E3="",G3=""),0,1)</f>
        <v>0</v>
      </c>
      <c r="T12" s="11">
        <f>IF(OR(E11="",G11=""),0,1)</f>
        <v>0</v>
      </c>
      <c r="U12" s="11">
        <f>IF(OR(E18="",G18=""),0,1)</f>
        <v>0</v>
      </c>
    </row>
    <row r="13" spans="1:21" ht="12.75">
      <c r="A13" s="18"/>
      <c r="B13" s="18" t="str">
        <f>Spielplan!$F26</f>
        <v>M01</v>
      </c>
      <c r="C13" s="19" t="s">
        <v>12</v>
      </c>
      <c r="D13" s="20" t="str">
        <f>Spielplan!$H26</f>
        <v>M04</v>
      </c>
      <c r="E13" s="15">
        <f>IF(Spielplan!$I26="","",Spielplan!$I26)</f>
      </c>
      <c r="F13" s="15" t="s">
        <v>13</v>
      </c>
      <c r="G13" s="15">
        <f>IF(Spielplan!$K26="","",Spielplan!$K26)</f>
      </c>
      <c r="H13" s="81">
        <f t="shared" si="0"/>
      </c>
      <c r="I13" s="81">
        <f t="shared" si="1"/>
      </c>
      <c r="K13" s="79" t="str">
        <f>Vorgaben!A12</f>
        <v>M08</v>
      </c>
      <c r="L13" s="19">
        <f>SUM(S13:U13)</f>
        <v>0</v>
      </c>
      <c r="M13" s="19">
        <f>SUM(I3,H10,I19)</f>
        <v>0</v>
      </c>
      <c r="N13" s="15">
        <f>SUM(G3,E10,G19)</f>
        <v>0</v>
      </c>
      <c r="O13" s="15" t="s">
        <v>13</v>
      </c>
      <c r="P13" s="15">
        <f>SUM(E3,G10,E19)</f>
        <v>0</v>
      </c>
      <c r="Q13" s="15">
        <f>N13-P13</f>
        <v>0</v>
      </c>
      <c r="S13" s="11">
        <f>IF(OR(E3="",G3=""),0,1)</f>
        <v>0</v>
      </c>
      <c r="T13" s="11">
        <f>IF(OR(E10="",G10=""),0,1)</f>
        <v>0</v>
      </c>
      <c r="U13" s="11">
        <f>IF(OR(E19="",G19=""),0,1)</f>
        <v>0</v>
      </c>
    </row>
    <row r="14" spans="1:17" ht="12.75" customHeight="1">
      <c r="A14" s="18"/>
      <c r="B14" s="18"/>
      <c r="C14" s="19" t="s">
        <v>12</v>
      </c>
      <c r="D14" s="20"/>
      <c r="E14" s="15">
        <f>IF(Spielplan!$I27="","",Spielplan!$I27)</f>
      </c>
      <c r="F14" s="15" t="s">
        <v>13</v>
      </c>
      <c r="G14" s="15">
        <f>IF(Spielplan!$K27="","",Spielplan!$K27)</f>
      </c>
      <c r="H14" s="81">
        <f t="shared" si="0"/>
      </c>
      <c r="I14" s="81">
        <f t="shared" si="1"/>
      </c>
      <c r="K14" s="79"/>
      <c r="L14" s="19"/>
      <c r="M14" s="19"/>
      <c r="N14" s="15"/>
      <c r="O14" s="15"/>
      <c r="P14" s="15"/>
      <c r="Q14" s="15"/>
    </row>
    <row r="15" spans="1:24" ht="12.75" customHeight="1">
      <c r="A15" s="18"/>
      <c r="B15" s="18" t="str">
        <f>Spielplan!$F28</f>
        <v>M09</v>
      </c>
      <c r="C15" s="19" t="s">
        <v>12</v>
      </c>
      <c r="D15" s="20" t="str">
        <f>Spielplan!$H28</f>
        <v>M10</v>
      </c>
      <c r="E15" s="15">
        <f>IF(Spielplan!$I28="","",Spielplan!$I28)</f>
      </c>
      <c r="F15" s="15" t="s">
        <v>13</v>
      </c>
      <c r="G15" s="15">
        <f>IF(Spielplan!$K28="","",Spielplan!$K28)</f>
      </c>
      <c r="H15" s="81">
        <f t="shared" si="0"/>
      </c>
      <c r="I15" s="81">
        <f t="shared" si="1"/>
      </c>
      <c r="K15" s="178" t="s">
        <v>3</v>
      </c>
      <c r="L15" s="178" t="s">
        <v>31</v>
      </c>
      <c r="M15" s="178" t="s">
        <v>1</v>
      </c>
      <c r="N15" s="178" t="s">
        <v>2</v>
      </c>
      <c r="O15" s="178"/>
      <c r="P15" s="178"/>
      <c r="Q15" s="178" t="s">
        <v>32</v>
      </c>
      <c r="W15" s="22"/>
      <c r="X15" s="22"/>
    </row>
    <row r="16" spans="1:24" ht="12.75" customHeight="1">
      <c r="A16" s="18"/>
      <c r="B16" s="18" t="str">
        <f>Spielplan!$F29</f>
        <v>M10</v>
      </c>
      <c r="C16" s="19" t="s">
        <v>12</v>
      </c>
      <c r="D16" s="20" t="str">
        <f>Spielplan!$H29</f>
        <v>M12</v>
      </c>
      <c r="E16" s="15">
        <f>IF(Spielplan!$I29="","",Spielplan!$I29)</f>
      </c>
      <c r="F16" s="15" t="s">
        <v>13</v>
      </c>
      <c r="G16" s="15">
        <f>IF(Spielplan!$K29="","",Spielplan!$K29)</f>
      </c>
      <c r="H16" s="81">
        <f t="shared" si="0"/>
      </c>
      <c r="I16" s="81">
        <f t="shared" si="1"/>
      </c>
      <c r="K16" s="178"/>
      <c r="L16" s="178"/>
      <c r="M16" s="178"/>
      <c r="N16" s="178"/>
      <c r="O16" s="178"/>
      <c r="P16" s="178"/>
      <c r="Q16" s="178"/>
      <c r="W16" s="22"/>
      <c r="X16" s="22"/>
    </row>
    <row r="17" spans="1:24" ht="12.75" customHeight="1">
      <c r="A17" s="18"/>
      <c r="B17" s="18"/>
      <c r="C17" s="19" t="s">
        <v>12</v>
      </c>
      <c r="D17" s="20"/>
      <c r="E17" s="15">
        <f>IF(Spielplan!$I30="","",Spielplan!$I30)</f>
      </c>
      <c r="F17" s="15" t="s">
        <v>13</v>
      </c>
      <c r="G17" s="15">
        <f>IF(Spielplan!$K30="","",Spielplan!$K30)</f>
      </c>
      <c r="H17" s="81">
        <f t="shared" si="0"/>
      </c>
      <c r="I17" s="81">
        <f t="shared" si="1"/>
      </c>
      <c r="K17" s="3" t="str">
        <f>Vorgaben!B2</f>
        <v>M09</v>
      </c>
      <c r="L17" s="19">
        <f>SUM(S17:U17)</f>
        <v>0</v>
      </c>
      <c r="M17" s="19">
        <f>SUM(H8,H15,I24)</f>
        <v>0</v>
      </c>
      <c r="N17" s="15">
        <f>SUM(E8,E15,G24)</f>
        <v>0</v>
      </c>
      <c r="O17" s="15" t="s">
        <v>13</v>
      </c>
      <c r="P17" s="15">
        <f>SUM(G8,G15,E24)</f>
        <v>0</v>
      </c>
      <c r="Q17" s="15">
        <f>N17-P17</f>
        <v>0</v>
      </c>
      <c r="R17" s="23"/>
      <c r="S17" s="11">
        <f>IF(OR(E8="",G8=""),0,1)</f>
        <v>0</v>
      </c>
      <c r="T17" s="11">
        <f>IF(OR(E15="",G15=""),0,1)</f>
        <v>0</v>
      </c>
      <c r="U17" s="11">
        <f>IF(OR(E24="",G24=""),0,1)</f>
        <v>0</v>
      </c>
      <c r="W17" s="24"/>
      <c r="X17" s="24"/>
    </row>
    <row r="18" spans="1:24" ht="12.75" customHeight="1">
      <c r="A18" s="18"/>
      <c r="B18" s="18" t="str">
        <f>Spielplan!$F31</f>
        <v>M05</v>
      </c>
      <c r="C18" s="19" t="s">
        <v>12</v>
      </c>
      <c r="D18" s="20" t="str">
        <f>Spielplan!$H31</f>
        <v>M07</v>
      </c>
      <c r="E18" s="15">
        <f>IF(Spielplan!$I31="","",Spielplan!$I31)</f>
      </c>
      <c r="F18" s="15" t="s">
        <v>13</v>
      </c>
      <c r="G18" s="15">
        <f>IF(Spielplan!$K31="","",Spielplan!$K31)</f>
      </c>
      <c r="H18" s="81">
        <f t="shared" si="0"/>
      </c>
      <c r="I18" s="81">
        <f t="shared" si="1"/>
      </c>
      <c r="K18" s="79" t="str">
        <f>Vorgaben!B3</f>
        <v>M10</v>
      </c>
      <c r="L18" s="19">
        <f>SUM(S18:U18)</f>
        <v>0</v>
      </c>
      <c r="M18" s="19">
        <f>SUM(I8,H16,I23)</f>
        <v>0</v>
      </c>
      <c r="N18" s="15">
        <f>SUM(G8,E16,G23)</f>
        <v>0</v>
      </c>
      <c r="O18" s="15" t="s">
        <v>13</v>
      </c>
      <c r="P18" s="15">
        <f>SUM(E8,G16,E23)</f>
        <v>0</v>
      </c>
      <c r="Q18" s="15">
        <f>N18-P18</f>
        <v>0</v>
      </c>
      <c r="R18" s="25"/>
      <c r="S18" s="11">
        <f>IF(OR(E8="",G8=""),0,1)</f>
        <v>0</v>
      </c>
      <c r="T18" s="11">
        <f>IF(OR(E16="",G16=""),0,1)</f>
        <v>0</v>
      </c>
      <c r="U18" s="11">
        <f>IF(OR(E23="",G23=""),0,1)</f>
        <v>0</v>
      </c>
      <c r="W18" s="25"/>
      <c r="X18" s="25"/>
    </row>
    <row r="19" spans="1:21" ht="12.75" customHeight="1">
      <c r="A19" s="18"/>
      <c r="B19" s="18" t="str">
        <f>Spielplan!$F32</f>
        <v>M06</v>
      </c>
      <c r="C19" s="19" t="s">
        <v>12</v>
      </c>
      <c r="D19" s="20" t="str">
        <f>Spielplan!$H32</f>
        <v>M08</v>
      </c>
      <c r="E19" s="15">
        <f>IF(Spielplan!$I32="","",Spielplan!$I32)</f>
      </c>
      <c r="F19" s="15" t="s">
        <v>13</v>
      </c>
      <c r="G19" s="15">
        <f>IF(Spielplan!$K32="","",Spielplan!$K32)</f>
      </c>
      <c r="H19" s="81">
        <f t="shared" si="0"/>
      </c>
      <c r="I19" s="81">
        <f t="shared" si="1"/>
      </c>
      <c r="K19" s="79" t="str">
        <f>Vorgaben!B4</f>
        <v>M10</v>
      </c>
      <c r="L19" s="19">
        <f>SUM(S19:U19)</f>
        <v>0</v>
      </c>
      <c r="M19" s="19">
        <f>SUM(H7,I15,H23)</f>
        <v>0</v>
      </c>
      <c r="N19" s="15">
        <f>SUM(E7,G15,E23)</f>
        <v>0</v>
      </c>
      <c r="O19" s="15" t="s">
        <v>13</v>
      </c>
      <c r="P19" s="15">
        <f>SUM(G7,E15,G23)</f>
        <v>0</v>
      </c>
      <c r="Q19" s="15">
        <f>N19-P19</f>
        <v>0</v>
      </c>
      <c r="S19" s="11">
        <f>IF(OR(E7="",G7=""),0,1)</f>
        <v>0</v>
      </c>
      <c r="T19" s="11">
        <f>IF(OR(E15="",G15=""),0,1)</f>
        <v>0</v>
      </c>
      <c r="U19" s="11">
        <f>IF(OR(E23="",G23=""),0,1)</f>
        <v>0</v>
      </c>
    </row>
    <row r="20" spans="1:21" ht="12.75" customHeight="1">
      <c r="A20" s="18"/>
      <c r="B20" s="18" t="str">
        <f>Spielplan!$F33</f>
        <v>M02</v>
      </c>
      <c r="C20" s="19" t="s">
        <v>12</v>
      </c>
      <c r="D20" s="20" t="str">
        <f>Spielplan!$H33</f>
        <v>M04</v>
      </c>
      <c r="E20" s="15">
        <f>IF(Spielplan!$I33="","",Spielplan!$I33)</f>
      </c>
      <c r="F20" s="15" t="s">
        <v>13</v>
      </c>
      <c r="G20" s="15">
        <f>IF(Spielplan!$K33="","",Spielplan!$K33)</f>
      </c>
      <c r="H20" s="81">
        <f t="shared" si="0"/>
      </c>
      <c r="I20" s="81">
        <f t="shared" si="1"/>
      </c>
      <c r="K20" s="79" t="str">
        <f>Vorgaben!B5</f>
        <v>M12</v>
      </c>
      <c r="L20" s="19">
        <f>SUM(S20:U20)</f>
        <v>0</v>
      </c>
      <c r="M20" s="19">
        <f>SUM(I7,I16,H24)</f>
        <v>0</v>
      </c>
      <c r="N20" s="15">
        <f>SUM(G7,G16,E24)</f>
        <v>0</v>
      </c>
      <c r="O20" s="15" t="s">
        <v>13</v>
      </c>
      <c r="P20" s="15">
        <f>SUM(E7,E16,G24)</f>
        <v>0</v>
      </c>
      <c r="Q20" s="15">
        <f>N20-P20</f>
        <v>0</v>
      </c>
      <c r="S20" s="11">
        <f>IF(OR(E7="",G7=""),0,1)</f>
        <v>0</v>
      </c>
      <c r="T20" s="11">
        <f>IF(OR(E16="",G16=""),0,1)</f>
        <v>0</v>
      </c>
      <c r="U20" s="11">
        <f>IF(OR(E24="",G24=""),0,1)</f>
        <v>0</v>
      </c>
    </row>
    <row r="21" spans="1:17" ht="12.75" customHeight="1">
      <c r="A21" s="18"/>
      <c r="B21" s="18" t="str">
        <f>Spielplan!$F34</f>
        <v>M03</v>
      </c>
      <c r="C21" s="19" t="s">
        <v>12</v>
      </c>
      <c r="D21" s="20" t="str">
        <f>Spielplan!$H34</f>
        <v>M01</v>
      </c>
      <c r="E21" s="15">
        <f>IF(Spielplan!$I34="","",Spielplan!$I34)</f>
      </c>
      <c r="F21" s="15" t="s">
        <v>13</v>
      </c>
      <c r="G21" s="15">
        <f>IF(Spielplan!$K34="","",Spielplan!$K34)</f>
      </c>
      <c r="H21" s="81">
        <f t="shared" si="0"/>
      </c>
      <c r="I21" s="81">
        <f t="shared" si="1"/>
      </c>
      <c r="K21" s="79"/>
      <c r="L21" s="19"/>
      <c r="M21" s="19"/>
      <c r="N21" s="15"/>
      <c r="O21" s="15"/>
      <c r="P21" s="15"/>
      <c r="Q21" s="15"/>
    </row>
    <row r="22" spans="1:24" ht="12.75" customHeight="1">
      <c r="A22" s="18"/>
      <c r="B22" s="18"/>
      <c r="C22" s="19" t="s">
        <v>12</v>
      </c>
      <c r="D22" s="20"/>
      <c r="E22" s="15">
        <f>IF(Spielplan!$I35="","",Spielplan!$I35)</f>
      </c>
      <c r="F22" s="15" t="s">
        <v>13</v>
      </c>
      <c r="G22" s="15">
        <f>IF(Spielplan!$K35="","",Spielplan!$K35)</f>
      </c>
      <c r="H22" s="81">
        <f t="shared" si="0"/>
      </c>
      <c r="I22" s="81">
        <f t="shared" si="1"/>
      </c>
      <c r="K22" s="178" t="s">
        <v>43</v>
      </c>
      <c r="L22" s="178" t="s">
        <v>31</v>
      </c>
      <c r="M22" s="178" t="s">
        <v>1</v>
      </c>
      <c r="N22" s="178" t="s">
        <v>2</v>
      </c>
      <c r="O22" s="178"/>
      <c r="P22" s="178"/>
      <c r="Q22" s="178" t="s">
        <v>32</v>
      </c>
      <c r="W22" s="22"/>
      <c r="X22" s="22"/>
    </row>
    <row r="23" spans="1:24" ht="12.75" customHeight="1">
      <c r="A23" s="18"/>
      <c r="B23" s="18" t="str">
        <f>Spielplan!$F36</f>
        <v>M10</v>
      </c>
      <c r="C23" s="19" t="s">
        <v>12</v>
      </c>
      <c r="D23" s="20" t="str">
        <f>Spielplan!$H36</f>
        <v>M10</v>
      </c>
      <c r="E23" s="15">
        <f>IF(Spielplan!$I36="","",Spielplan!$I36)</f>
      </c>
      <c r="F23" s="15" t="s">
        <v>13</v>
      </c>
      <c r="G23" s="15">
        <f>IF(Spielplan!$K36="","",Spielplan!$K36)</f>
      </c>
      <c r="H23" s="81">
        <f aca="true" t="shared" si="2" ref="H23:H32">IF(OR($E23="",$G23=""),"",IF(E23&gt;G23,3,IF(E23=G23,1,0)))</f>
      </c>
      <c r="I23" s="81">
        <f aca="true" t="shared" si="3" ref="I23:I32">IF(OR($E23="",$G23=""),"",IF(G23&gt;E23,3,IF(E23=G23,1,0)))</f>
      </c>
      <c r="K23" s="178"/>
      <c r="L23" s="178"/>
      <c r="M23" s="178"/>
      <c r="N23" s="178"/>
      <c r="O23" s="178"/>
      <c r="P23" s="178"/>
      <c r="Q23" s="178"/>
      <c r="W23" s="22"/>
      <c r="X23" s="22"/>
    </row>
    <row r="24" spans="1:24" ht="12.75" customHeight="1">
      <c r="A24" s="18"/>
      <c r="B24" s="18" t="str">
        <f>Spielplan!$F37</f>
        <v>M12</v>
      </c>
      <c r="C24" s="19" t="s">
        <v>12</v>
      </c>
      <c r="D24" s="20" t="str">
        <f>Spielplan!$H37</f>
        <v>M09</v>
      </c>
      <c r="E24" s="15">
        <f>IF(Spielplan!$I37="","",Spielplan!$I37)</f>
      </c>
      <c r="F24" s="15" t="s">
        <v>13</v>
      </c>
      <c r="G24" s="15">
        <f>IF(Spielplan!$K37="","",Spielplan!$K37)</f>
      </c>
      <c r="H24" s="81">
        <f t="shared" si="2"/>
      </c>
      <c r="I24" s="81">
        <f t="shared" si="3"/>
      </c>
      <c r="K24" s="3" t="str">
        <f>B34</f>
        <v>Erster Gruppe A</v>
      </c>
      <c r="L24" s="19">
        <f>SUM(S24:U24)</f>
        <v>0</v>
      </c>
      <c r="M24" s="19">
        <f>SUM(H38,I42,H34)</f>
        <v>0</v>
      </c>
      <c r="N24" s="15">
        <f>SUM(E34,E38,G42)</f>
        <v>0</v>
      </c>
      <c r="O24" s="15" t="s">
        <v>13</v>
      </c>
      <c r="P24" s="15">
        <f>SUM(G34,G38,E42)</f>
        <v>0</v>
      </c>
      <c r="Q24" s="15">
        <f>N24-P24</f>
        <v>0</v>
      </c>
      <c r="R24" s="23"/>
      <c r="S24" s="11">
        <f>IF(OR(E33="",G33=""),0,1)</f>
        <v>0</v>
      </c>
      <c r="T24" s="11">
        <f>IF(OR(E37="",G37=""),0,1)</f>
        <v>0</v>
      </c>
      <c r="U24" s="11">
        <f>IF(OR(E41="",G41=""),0,1)</f>
        <v>0</v>
      </c>
      <c r="W24" s="24"/>
      <c r="X24" s="24"/>
    </row>
    <row r="25" spans="1:24" ht="12.75" customHeight="1">
      <c r="A25" s="18"/>
      <c r="B25" s="18">
        <f>Spielplan!$F38</f>
        <v>0</v>
      </c>
      <c r="C25" s="19" t="s">
        <v>12</v>
      </c>
      <c r="D25" s="20">
        <f>Spielplan!$H38</f>
        <v>0</v>
      </c>
      <c r="E25" s="15">
        <f>IF(Spielplan!$I38="","",Spielplan!$I38)</f>
      </c>
      <c r="F25" s="15" t="s">
        <v>13</v>
      </c>
      <c r="G25" s="15">
        <f>IF(Spielplan!$K38="","",Spielplan!$K38)</f>
      </c>
      <c r="H25" s="81">
        <f t="shared" si="2"/>
      </c>
      <c r="I25" s="81">
        <f t="shared" si="3"/>
      </c>
      <c r="K25" s="79" t="str">
        <f>D34</f>
        <v>Zweiter Gruppe B</v>
      </c>
      <c r="L25" s="19">
        <f>SUM(S25:U25)</f>
        <v>0</v>
      </c>
      <c r="M25" s="19">
        <f>SUM(I34,I37,I41)</f>
        <v>0</v>
      </c>
      <c r="N25" s="15">
        <f>SUM(G34,G37,G41)</f>
        <v>0</v>
      </c>
      <c r="O25" s="15" t="s">
        <v>13</v>
      </c>
      <c r="P25" s="15">
        <f>SUM(E34,E37,E41)</f>
        <v>0</v>
      </c>
      <c r="Q25" s="15">
        <f>N25-P25</f>
        <v>0</v>
      </c>
      <c r="R25" s="25"/>
      <c r="S25" s="11">
        <f>IF(OR(E33="",G33=""),0,1)</f>
        <v>0</v>
      </c>
      <c r="T25" s="11">
        <f>IF(OR(E35="",G35=""),0,1)</f>
        <v>0</v>
      </c>
      <c r="U25" s="11">
        <f>IF(OR(E42="",G42=""),0,1)</f>
        <v>0</v>
      </c>
      <c r="W25" s="25"/>
      <c r="X25" s="25"/>
    </row>
    <row r="26" spans="1:21" ht="12.75" customHeight="1">
      <c r="A26" s="18"/>
      <c r="B26" s="18">
        <f>Spielplan!$F39</f>
        <v>0</v>
      </c>
      <c r="C26" s="19" t="s">
        <v>12</v>
      </c>
      <c r="D26" s="20">
        <f>Spielplan!$H39</f>
        <v>0</v>
      </c>
      <c r="E26" s="15">
        <f>IF(Spielplan!$I39="","",Spielplan!$I39)</f>
      </c>
      <c r="F26" s="15" t="s">
        <v>13</v>
      </c>
      <c r="G26" s="15">
        <f>IF(Spielplan!$K39="","",Spielplan!$K39)</f>
      </c>
      <c r="H26" s="81">
        <f t="shared" si="2"/>
      </c>
      <c r="I26" s="81">
        <f t="shared" si="3"/>
      </c>
      <c r="J26" s="26"/>
      <c r="K26" s="79" t="str">
        <f>D33</f>
        <v>Erster Gruppe C</v>
      </c>
      <c r="L26" s="19">
        <f>SUM(S26:U26)</f>
        <v>0</v>
      </c>
      <c r="M26" s="19">
        <f>SUM(I33,H37,H42)</f>
        <v>0</v>
      </c>
      <c r="N26" s="15">
        <f>SUM(G33,E37,E42)</f>
        <v>0</v>
      </c>
      <c r="O26" s="15" t="s">
        <v>13</v>
      </c>
      <c r="P26" s="15">
        <f>SUM(E33,G37,G42)</f>
        <v>0</v>
      </c>
      <c r="Q26" s="15">
        <f>N26-P26</f>
        <v>0</v>
      </c>
      <c r="S26" s="11">
        <f>IF(OR(E35="",G35=""),0,1)</f>
        <v>0</v>
      </c>
      <c r="T26" s="11">
        <f>IF(OR(E37="",G37=""),0,1)</f>
        <v>0</v>
      </c>
      <c r="U26" s="11">
        <f>IF(OR(E43="",G43=""),0,1)</f>
        <v>0</v>
      </c>
    </row>
    <row r="27" spans="1:21" ht="12.75" customHeight="1">
      <c r="A27" s="18"/>
      <c r="B27" s="18">
        <f>Spielplan!$F40</f>
        <v>0</v>
      </c>
      <c r="C27" s="19" t="s">
        <v>12</v>
      </c>
      <c r="D27" s="20">
        <f>Spielplan!$H40</f>
        <v>0</v>
      </c>
      <c r="E27" s="15">
        <f>IF(Spielplan!$I40="","",Spielplan!$I40)</f>
      </c>
      <c r="F27" s="15" t="s">
        <v>13</v>
      </c>
      <c r="G27" s="15">
        <f>IF(Spielplan!$K40="","",Spielplan!$K40)</f>
      </c>
      <c r="H27" s="81">
        <f t="shared" si="2"/>
      </c>
      <c r="I27" s="81">
        <f t="shared" si="3"/>
      </c>
      <c r="K27" s="79" t="str">
        <f>B33</f>
        <v>Bester Gruppendritter</v>
      </c>
      <c r="L27" s="19">
        <f>SUM(S27:U27)</f>
        <v>0</v>
      </c>
      <c r="M27" s="19">
        <f>SUM(H33,I38,H41)</f>
        <v>0</v>
      </c>
      <c r="N27" s="15">
        <f>SUM(E33,G38,E41)</f>
        <v>0</v>
      </c>
      <c r="O27" s="15" t="s">
        <v>13</v>
      </c>
      <c r="P27" s="15">
        <f>SUM(G33,E38,G41)</f>
        <v>0</v>
      </c>
      <c r="Q27" s="15">
        <f>N27-P27</f>
        <v>0</v>
      </c>
      <c r="S27" s="11">
        <f>IF(OR(E36="",G36=""),0,1)</f>
        <v>0</v>
      </c>
      <c r="T27" s="11">
        <f>IF(OR(E38="",G38=""),0,1)</f>
        <v>0</v>
      </c>
      <c r="U27" s="11">
        <f>IF(OR(E44="",G44=""),0,1)</f>
        <v>0</v>
      </c>
    </row>
    <row r="28" spans="1:17" ht="12.75" customHeight="1">
      <c r="A28" s="18"/>
      <c r="B28" s="18">
        <f>Spielplan!$F41</f>
        <v>0</v>
      </c>
      <c r="C28" s="19" t="s">
        <v>12</v>
      </c>
      <c r="D28" s="20">
        <f>Spielplan!$H41</f>
        <v>0</v>
      </c>
      <c r="E28" s="15">
        <f>IF(Spielplan!$I41="","",Spielplan!$I41)</f>
      </c>
      <c r="F28" s="15" t="s">
        <v>13</v>
      </c>
      <c r="G28" s="15">
        <f>IF(Spielplan!$K41="","",Spielplan!$K41)</f>
      </c>
      <c r="H28" s="81">
        <f t="shared" si="2"/>
      </c>
      <c r="I28" s="81">
        <f t="shared" si="3"/>
      </c>
      <c r="K28" s="180" t="s">
        <v>44</v>
      </c>
      <c r="L28" s="178" t="s">
        <v>31</v>
      </c>
      <c r="M28" s="178" t="s">
        <v>1</v>
      </c>
      <c r="N28" s="178" t="s">
        <v>2</v>
      </c>
      <c r="O28" s="178"/>
      <c r="P28" s="178"/>
      <c r="Q28" s="178" t="s">
        <v>32</v>
      </c>
    </row>
    <row r="29" spans="1:18" ht="12.75" customHeight="1">
      <c r="A29" s="18"/>
      <c r="B29" s="18">
        <f>Spielplan!$F42</f>
        <v>0</v>
      </c>
      <c r="C29" s="19" t="s">
        <v>12</v>
      </c>
      <c r="D29" s="20">
        <f>Spielplan!$H42</f>
        <v>0</v>
      </c>
      <c r="E29" s="15">
        <f>IF(Spielplan!$I42="","",Spielplan!$I42)</f>
      </c>
      <c r="F29" s="15" t="s">
        <v>13</v>
      </c>
      <c r="G29" s="15">
        <f>IF(Spielplan!$K42="","",Spielplan!$K42)</f>
      </c>
      <c r="H29" s="81">
        <f t="shared" si="2"/>
      </c>
      <c r="I29" s="81">
        <f t="shared" si="3"/>
      </c>
      <c r="J29" s="26"/>
      <c r="K29" s="181"/>
      <c r="L29" s="178"/>
      <c r="M29" s="178">
        <f>SUM(H34,I38)</f>
        <v>0</v>
      </c>
      <c r="N29" s="178">
        <f>SUM(E34,G38)</f>
        <v>0</v>
      </c>
      <c r="O29" s="178"/>
      <c r="P29" s="178"/>
      <c r="Q29" s="178">
        <f>N29-P29</f>
        <v>0</v>
      </c>
      <c r="R29" s="23"/>
    </row>
    <row r="30" spans="1:21" ht="12.75" customHeight="1">
      <c r="A30" s="18"/>
      <c r="B30" s="18">
        <f>Spielplan!$F43</f>
        <v>0</v>
      </c>
      <c r="C30" s="19" t="s">
        <v>12</v>
      </c>
      <c r="D30" s="20">
        <f>Spielplan!$H43</f>
        <v>0</v>
      </c>
      <c r="E30" s="15">
        <f>IF(Spielplan!$I43="","",Spielplan!$I43)</f>
      </c>
      <c r="F30" s="15" t="s">
        <v>13</v>
      </c>
      <c r="G30" s="15">
        <f>IF(Spielplan!$K43="","",Spielplan!$K43)</f>
      </c>
      <c r="H30" s="81">
        <f t="shared" si="2"/>
      </c>
      <c r="I30" s="81">
        <f t="shared" si="3"/>
      </c>
      <c r="K30" s="3" t="str">
        <f>B36</f>
        <v>Zweiter Gruppe A</v>
      </c>
      <c r="L30" s="19">
        <f>SUM(S30:U30)</f>
        <v>0</v>
      </c>
      <c r="M30" s="19">
        <f>SUM(H36,I39,H43)</f>
        <v>0</v>
      </c>
      <c r="N30" s="15">
        <f>SUM(E36,G39,E43)</f>
        <v>0</v>
      </c>
      <c r="O30" s="15" t="s">
        <v>13</v>
      </c>
      <c r="P30" s="15">
        <f>SUM(G36,E39,G43)</f>
        <v>0</v>
      </c>
      <c r="Q30" s="15">
        <f>N30-P30</f>
        <v>0</v>
      </c>
      <c r="R30" s="23"/>
      <c r="S30" s="11">
        <f>IF(OR(E35="",G35=""),0,1)</f>
        <v>0</v>
      </c>
      <c r="T30" s="11">
        <f aca="true" t="shared" si="4" ref="T30:U33">IF(OR(E39="",G39=""),0,1)</f>
        <v>0</v>
      </c>
      <c r="U30" s="11">
        <f t="shared" si="4"/>
        <v>0</v>
      </c>
    </row>
    <row r="31" spans="1:21" ht="12.75" customHeight="1">
      <c r="A31" s="18"/>
      <c r="B31" s="18">
        <f>Spielplan!$F44</f>
        <v>0</v>
      </c>
      <c r="C31" s="19" t="s">
        <v>12</v>
      </c>
      <c r="D31" s="20">
        <f>Spielplan!$H44</f>
        <v>0</v>
      </c>
      <c r="E31" s="15">
        <f>IF(Spielplan!$I44="","",Spielplan!$I44)</f>
      </c>
      <c r="F31" s="15" t="s">
        <v>13</v>
      </c>
      <c r="G31" s="15">
        <f>IF(Spielplan!$K44="","",Spielplan!$K44)</f>
      </c>
      <c r="H31" s="81">
        <f t="shared" si="2"/>
      </c>
      <c r="I31" s="81">
        <f t="shared" si="3"/>
      </c>
      <c r="K31" s="3" t="str">
        <f>D36</f>
        <v>Erster Gruppe B</v>
      </c>
      <c r="L31" s="19">
        <f>SUM(S31:U31)</f>
        <v>0</v>
      </c>
      <c r="M31" s="19">
        <f>SUM(I36,H40,I44)</f>
        <v>0</v>
      </c>
      <c r="N31" s="15">
        <f>SUM(G36,E40,G44)</f>
        <v>0</v>
      </c>
      <c r="O31" s="15" t="s">
        <v>13</v>
      </c>
      <c r="P31" s="15">
        <f>SUM(E36,G40,E44)</f>
        <v>0</v>
      </c>
      <c r="Q31" s="15">
        <f>N31-P31</f>
        <v>0</v>
      </c>
      <c r="R31" s="23"/>
      <c r="S31" s="11">
        <f>IF(OR(E36="",G36=""),0,1)</f>
        <v>0</v>
      </c>
      <c r="T31" s="11">
        <f t="shared" si="4"/>
        <v>0</v>
      </c>
      <c r="U31" s="11">
        <f t="shared" si="4"/>
        <v>0</v>
      </c>
    </row>
    <row r="32" spans="1:21" ht="12.75" customHeight="1">
      <c r="A32" s="18"/>
      <c r="B32" s="18">
        <f>Spielplan!$F45</f>
        <v>0</v>
      </c>
      <c r="C32" s="19" t="s">
        <v>12</v>
      </c>
      <c r="D32" s="20">
        <f>Spielplan!$H45</f>
        <v>0</v>
      </c>
      <c r="E32" s="15">
        <f>IF(Spielplan!$I45="","",Spielplan!$I45)</f>
      </c>
      <c r="F32" s="15" t="s">
        <v>13</v>
      </c>
      <c r="G32" s="15">
        <f>IF(Spielplan!$K45="","",Spielplan!$K45)</f>
      </c>
      <c r="H32" s="81">
        <f t="shared" si="2"/>
      </c>
      <c r="I32" s="81">
        <f t="shared" si="3"/>
      </c>
      <c r="K32" s="3" t="str">
        <f>D35</f>
        <v>Zweiter Gruppe C</v>
      </c>
      <c r="L32" s="19">
        <f>SUM(S32:U32)</f>
        <v>0</v>
      </c>
      <c r="M32" s="19">
        <f>SUM(I35,I40,I43)</f>
        <v>0</v>
      </c>
      <c r="N32" s="15">
        <f>SUM(G35,G40,G43)</f>
        <v>0</v>
      </c>
      <c r="O32" s="15" t="s">
        <v>13</v>
      </c>
      <c r="P32" s="15">
        <f>SUM(E35,E40,E43)</f>
        <v>0</v>
      </c>
      <c r="Q32" s="15">
        <f>N32-P32</f>
        <v>0</v>
      </c>
      <c r="R32" s="23"/>
      <c r="S32" s="11">
        <f>IF(OR(E37="",G37=""),0,1)</f>
        <v>0</v>
      </c>
      <c r="T32" s="11">
        <f t="shared" si="4"/>
        <v>0</v>
      </c>
      <c r="U32" s="11">
        <f t="shared" si="4"/>
        <v>0</v>
      </c>
    </row>
    <row r="33" spans="1:21" ht="12.75">
      <c r="A33" s="18"/>
      <c r="B33" s="18" t="str">
        <f>Spielplan!$F60</f>
        <v>Bester Gruppendritter</v>
      </c>
      <c r="C33" s="19" t="s">
        <v>12</v>
      </c>
      <c r="D33" s="20" t="str">
        <f>Spielplan!$H60</f>
        <v>Erster Gruppe C</v>
      </c>
      <c r="E33" s="15">
        <f>IF(Spielplan!$I60="","",Spielplan!$I60)</f>
      </c>
      <c r="F33" s="15" t="s">
        <v>13</v>
      </c>
      <c r="G33" s="15">
        <f>IF(Spielplan!$K60="","",Spielplan!$K60)</f>
      </c>
      <c r="H33" s="81">
        <f>IF(OR($E33="",$G33=""),"",IF(E33&gt;G33,3,IF(E33=G33,1,0)))</f>
      </c>
      <c r="I33" s="81">
        <f>IF(OR($E33="",$G33=""),"",IF(G33&gt;E33,3,IF(E33=G33,1,0)))</f>
      </c>
      <c r="K33" s="3" t="str">
        <f>B35</f>
        <v>Zweitbester Gruppendritter</v>
      </c>
      <c r="L33" s="19">
        <f>SUM(S33:U33)</f>
        <v>0</v>
      </c>
      <c r="M33" s="19">
        <f>SUM(H35,H39,H44)</f>
        <v>0</v>
      </c>
      <c r="N33" s="15">
        <f>SUM(E35,E39,E44)</f>
        <v>0</v>
      </c>
      <c r="O33" s="15" t="s">
        <v>13</v>
      </c>
      <c r="P33" s="15">
        <f>SUM(G44,G39,G35)</f>
        <v>0</v>
      </c>
      <c r="Q33" s="15">
        <f>N33-P33</f>
        <v>0</v>
      </c>
      <c r="R33" s="23"/>
      <c r="S33" s="11">
        <f>IF(OR(E38="",G38=""),0,1)</f>
        <v>0</v>
      </c>
      <c r="T33" s="11">
        <f t="shared" si="4"/>
        <v>0</v>
      </c>
      <c r="U33" s="11">
        <f t="shared" si="4"/>
        <v>0</v>
      </c>
    </row>
    <row r="34" spans="1:9" ht="12.75">
      <c r="A34" s="18"/>
      <c r="B34" s="18" t="str">
        <f>Spielplan!$F61</f>
        <v>Erster Gruppe A</v>
      </c>
      <c r="C34" s="19" t="s">
        <v>12</v>
      </c>
      <c r="D34" s="20" t="str">
        <f>Spielplan!$H61</f>
        <v>Zweiter Gruppe B</v>
      </c>
      <c r="E34" s="15">
        <f>IF(Spielplan!$I61="","",Spielplan!$I61)</f>
      </c>
      <c r="F34" s="15" t="s">
        <v>13</v>
      </c>
      <c r="G34" s="15">
        <f>IF(Spielplan!$K61="","",Spielplan!$K61)</f>
      </c>
      <c r="H34" s="81">
        <f aca="true" t="shared" si="5" ref="H34:H43">IF(OR($E34="",$G34=""),"",IF(E34&gt;G34,3,IF(E34=G34,1,0)))</f>
      </c>
      <c r="I34" s="81">
        <f aca="true" t="shared" si="6" ref="I34:I43">IF(OR($E34="",$G34=""),"",IF(G34&gt;E34,3,IF(E34=G34,1,0)))</f>
      </c>
    </row>
    <row r="35" spans="1:9" ht="12.75">
      <c r="A35" s="18"/>
      <c r="B35" s="18" t="str">
        <f>Spielplan!$F62</f>
        <v>Zweitbester Gruppendritter</v>
      </c>
      <c r="C35" s="19" t="s">
        <v>12</v>
      </c>
      <c r="D35" s="20" t="str">
        <f>Spielplan!$H62</f>
        <v>Zweiter Gruppe C</v>
      </c>
      <c r="E35" s="15">
        <f>IF(Spielplan!$I62="","",Spielplan!$I62)</f>
      </c>
      <c r="F35" s="15" t="s">
        <v>13</v>
      </c>
      <c r="G35" s="15">
        <f>IF(Spielplan!$K62="","",Spielplan!$K62)</f>
      </c>
      <c r="H35" s="81">
        <f t="shared" si="5"/>
      </c>
      <c r="I35" s="81">
        <f t="shared" si="6"/>
      </c>
    </row>
    <row r="36" spans="1:9" ht="12.75">
      <c r="A36" s="18"/>
      <c r="B36" s="18" t="str">
        <f>Spielplan!$F63</f>
        <v>Zweiter Gruppe A</v>
      </c>
      <c r="C36" s="19" t="s">
        <v>12</v>
      </c>
      <c r="D36" s="20" t="str">
        <f>Spielplan!$H63</f>
        <v>Erster Gruppe B</v>
      </c>
      <c r="E36" s="15">
        <f>IF(Spielplan!$I63="","",Spielplan!$I63)</f>
      </c>
      <c r="F36" s="15" t="s">
        <v>13</v>
      </c>
      <c r="G36" s="15">
        <f>IF(Spielplan!$K63="","",Spielplan!$K63)</f>
      </c>
      <c r="H36" s="81">
        <f t="shared" si="5"/>
      </c>
      <c r="I36" s="81">
        <f t="shared" si="6"/>
      </c>
    </row>
    <row r="37" spans="1:9" ht="12.75">
      <c r="A37" s="18"/>
      <c r="B37" s="18" t="str">
        <f>Spielplan!$F64</f>
        <v>Erster Gruppe C</v>
      </c>
      <c r="C37" s="19" t="s">
        <v>12</v>
      </c>
      <c r="D37" s="20" t="str">
        <f>Spielplan!$H64</f>
        <v>Zweiter Gruppe B</v>
      </c>
      <c r="E37" s="15">
        <f>IF(Spielplan!$I64="","",Spielplan!$I64)</f>
      </c>
      <c r="F37" s="15" t="s">
        <v>13</v>
      </c>
      <c r="G37" s="15">
        <f>IF(Spielplan!$K64="","",Spielplan!$K64)</f>
      </c>
      <c r="H37" s="81">
        <f t="shared" si="5"/>
      </c>
      <c r="I37" s="81">
        <f t="shared" si="6"/>
      </c>
    </row>
    <row r="38" spans="1:9" ht="12.75">
      <c r="A38" s="18"/>
      <c r="B38" s="18" t="str">
        <f>Spielplan!$F65</f>
        <v>Erster Gruppe A</v>
      </c>
      <c r="C38" s="19" t="s">
        <v>12</v>
      </c>
      <c r="D38" s="20" t="str">
        <f>Spielplan!$H65</f>
        <v>Bester Gruppendritter</v>
      </c>
      <c r="E38" s="15">
        <f>IF(Spielplan!$I65="","",Spielplan!$I65)</f>
      </c>
      <c r="F38" s="15" t="s">
        <v>13</v>
      </c>
      <c r="G38" s="15">
        <f>IF(Spielplan!$K65="","",Spielplan!$K65)</f>
      </c>
      <c r="H38" s="81">
        <f t="shared" si="5"/>
      </c>
      <c r="I38" s="81">
        <f t="shared" si="6"/>
      </c>
    </row>
    <row r="39" spans="1:9" ht="12.75">
      <c r="A39" s="18"/>
      <c r="B39" s="18" t="str">
        <f>Spielplan!$F66</f>
        <v>Zweitbester Gruppendritter</v>
      </c>
      <c r="C39" s="19" t="s">
        <v>12</v>
      </c>
      <c r="D39" s="20" t="str">
        <f>Spielplan!$H66</f>
        <v>Zweiter Gruppe A</v>
      </c>
      <c r="E39" s="15">
        <f>IF(Spielplan!$I66="","",Spielplan!$I66)</f>
      </c>
      <c r="F39" s="15" t="s">
        <v>13</v>
      </c>
      <c r="G39" s="15">
        <f>IF(Spielplan!$K66="","",Spielplan!$K66)</f>
      </c>
      <c r="H39" s="81">
        <f t="shared" si="5"/>
      </c>
      <c r="I39" s="81">
        <f t="shared" si="6"/>
      </c>
    </row>
    <row r="40" spans="1:9" ht="12.75">
      <c r="A40" s="18"/>
      <c r="B40" s="18" t="str">
        <f>Spielplan!$F67</f>
        <v>Erster Gruppe B</v>
      </c>
      <c r="C40" s="19" t="s">
        <v>12</v>
      </c>
      <c r="D40" s="20" t="str">
        <f>Spielplan!$H67</f>
        <v>Zweiter Gruppe C</v>
      </c>
      <c r="E40" s="15">
        <f>IF(Spielplan!$I67="","",Spielplan!$I67)</f>
      </c>
      <c r="F40" s="15" t="s">
        <v>13</v>
      </c>
      <c r="G40" s="15">
        <f>IF(Spielplan!$K67="","",Spielplan!$K67)</f>
      </c>
      <c r="H40" s="81">
        <f t="shared" si="5"/>
      </c>
      <c r="I40" s="81">
        <f t="shared" si="6"/>
      </c>
    </row>
    <row r="41" spans="1:9" ht="12.75">
      <c r="A41" s="18"/>
      <c r="B41" s="18" t="str">
        <f>Spielplan!$F68</f>
        <v>Bester Gruppendritter</v>
      </c>
      <c r="C41" s="19" t="s">
        <v>12</v>
      </c>
      <c r="D41" s="20" t="str">
        <f>Spielplan!$H68</f>
        <v>Zweiter Gruppe B</v>
      </c>
      <c r="E41" s="15">
        <f>IF(Spielplan!$I68="","",Spielplan!$I68)</f>
      </c>
      <c r="F41" s="15" t="s">
        <v>13</v>
      </c>
      <c r="G41" s="15">
        <f>IF(Spielplan!$K68="","",Spielplan!$K68)</f>
      </c>
      <c r="H41" s="81">
        <f t="shared" si="5"/>
      </c>
      <c r="I41" s="81">
        <f t="shared" si="6"/>
      </c>
    </row>
    <row r="42" spans="1:9" ht="12.75">
      <c r="A42" s="18"/>
      <c r="B42" s="18" t="str">
        <f>Spielplan!$F69</f>
        <v>Erster Gruppe C</v>
      </c>
      <c r="C42" s="19" t="s">
        <v>12</v>
      </c>
      <c r="D42" s="20" t="str">
        <f>Spielplan!$H69</f>
        <v>Erster Gruppe A</v>
      </c>
      <c r="E42" s="15">
        <f>IF(Spielplan!$I69="","",Spielplan!$I69)</f>
      </c>
      <c r="F42" s="15" t="s">
        <v>13</v>
      </c>
      <c r="G42" s="15">
        <f>IF(Spielplan!$K69="","",Spielplan!$K69)</f>
      </c>
      <c r="H42" s="81">
        <f t="shared" si="5"/>
      </c>
      <c r="I42" s="81">
        <f t="shared" si="6"/>
      </c>
    </row>
    <row r="43" spans="2:9" ht="12.75">
      <c r="B43" s="18" t="str">
        <f>Spielplan!$F70</f>
        <v>Zweiter Gruppe A</v>
      </c>
      <c r="C43" s="19" t="s">
        <v>12</v>
      </c>
      <c r="D43" s="20" t="str">
        <f>Spielplan!$H70</f>
        <v>Zweiter Gruppe C</v>
      </c>
      <c r="E43" s="15">
        <f>IF(Spielplan!$I70="","",Spielplan!$I70)</f>
      </c>
      <c r="F43" s="15" t="s">
        <v>13</v>
      </c>
      <c r="G43" s="15">
        <f>IF(Spielplan!$K70="","",Spielplan!$K70)</f>
      </c>
      <c r="H43" s="81">
        <f t="shared" si="5"/>
      </c>
      <c r="I43" s="81">
        <f t="shared" si="6"/>
      </c>
    </row>
    <row r="44" spans="2:9" ht="12.75">
      <c r="B44" s="18" t="str">
        <f>Spielplan!$F71</f>
        <v>Zweitbester Gruppendritter</v>
      </c>
      <c r="C44" s="19" t="s">
        <v>12</v>
      </c>
      <c r="D44" s="20" t="str">
        <f>Spielplan!$H71</f>
        <v>Erster Gruppe B</v>
      </c>
      <c r="E44" s="15">
        <f>IF(Spielplan!$I71="","",Spielplan!$I71)</f>
      </c>
      <c r="F44" s="15" t="s">
        <v>13</v>
      </c>
      <c r="G44" s="15">
        <f>IF(Spielplan!$K71="","",Spielplan!$K71)</f>
      </c>
      <c r="H44" s="81">
        <f>IF(OR($E44="",$G44=""),"",IF(E44&gt;G44,3,IF(E44=G44,1,0)))</f>
      </c>
      <c r="I44" s="81">
        <f>IF(OR($E44="",$G44=""),"",IF(G44&gt;E44,3,IF(E44=G44,1,0)))</f>
      </c>
    </row>
  </sheetData>
  <sheetProtection password="E760" sheet="1" objects="1" scenarios="1"/>
  <mergeCells count="22">
    <mergeCell ref="Q28:Q29"/>
    <mergeCell ref="N28:P29"/>
    <mergeCell ref="K28:K29"/>
    <mergeCell ref="L28:L29"/>
    <mergeCell ref="M28:M29"/>
    <mergeCell ref="Q8:Q9"/>
    <mergeCell ref="E2:G2"/>
    <mergeCell ref="N2:P2"/>
    <mergeCell ref="K8:K9"/>
    <mergeCell ref="L8:L9"/>
    <mergeCell ref="M8:M9"/>
    <mergeCell ref="N8:P9"/>
    <mergeCell ref="Q22:Q23"/>
    <mergeCell ref="K22:K23"/>
    <mergeCell ref="L22:L23"/>
    <mergeCell ref="M22:M23"/>
    <mergeCell ref="N22:P23"/>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2007-12-17T13:33:56Z</cp:lastPrinted>
  <dcterms:created xsi:type="dcterms:W3CDTF">1999-01-27T19:57:19Z</dcterms:created>
  <dcterms:modified xsi:type="dcterms:W3CDTF">2010-05-03T10:27:00Z</dcterms:modified>
  <cp:category/>
  <cp:version/>
  <cp:contentType/>
  <cp:contentStatus/>
</cp:coreProperties>
</file>