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state="hidden" r:id="rId6"/>
    <sheet name="Spielplan2" sheetId="7" state="hidden" r:id="rId7"/>
    <sheet name="Rechnen2" sheetId="8" state="hidden" r:id="rId8"/>
  </sheets>
  <definedNames>
    <definedName name="_xlnm.Print_Area" localSheetId="4">'Gruppen-Tabellen'!$A$2:$I$58</definedName>
    <definedName name="_xlnm.Print_Area" localSheetId="3">'Spielplan'!$A$1:$K$137</definedName>
    <definedName name="_xlnm.Print_Area" localSheetId="2">'Vorgaben'!$A$1:$B$19</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<sst xmlns="http://schemas.openxmlformats.org/spreadsheetml/2006/main" count="863" uniqueCount="140">
  <si>
    <t>Gruppe A</t>
  </si>
  <si>
    <t>Pkte</t>
  </si>
  <si>
    <t>Tore</t>
  </si>
  <si>
    <t>Gruppe C</t>
  </si>
  <si>
    <t>Dauer:</t>
  </si>
  <si>
    <t>Gruppe B</t>
  </si>
  <si>
    <t>Zeit</t>
  </si>
  <si>
    <t>Spiel Nr.</t>
  </si>
  <si>
    <t>Gruppe</t>
  </si>
  <si>
    <t>Vorrunde</t>
  </si>
  <si>
    <t>Ergebnis</t>
  </si>
  <si>
    <t>Gr.A</t>
  </si>
  <si>
    <t>-</t>
  </si>
  <si>
    <t>:</t>
  </si>
  <si>
    <t>Gr.B</t>
  </si>
  <si>
    <t>Gr.C</t>
  </si>
  <si>
    <t>Zweiter Gruppe A</t>
  </si>
  <si>
    <t>Erster Gruppe C</t>
  </si>
  <si>
    <t>Zweiter Gruppe C</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</si>
  <si>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</si>
  <si>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</si>
  <si>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</si>
  <si>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</si>
  <si>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</si>
  <si>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</si>
  <si>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</si>
  <si>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</si>
  <si>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</si>
  <si>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</si>
  <si>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</si>
  <si>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</si>
  <si>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</si>
  <si>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</si>
  <si>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</si>
  <si>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</si>
  <si>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</si>
  <si>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</si>
  <si>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</si>
  <si>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</si>
  <si>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</si>
  <si>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</si>
  <si>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</si>
  <si>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</si>
  <si>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</si>
  <si>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M10</t>
  </si>
  <si>
    <t>M11</t>
  </si>
  <si>
    <t>M12</t>
  </si>
  <si>
    <t>M01</t>
  </si>
  <si>
    <t>M02</t>
  </si>
  <si>
    <t>M03</t>
  </si>
  <si>
    <t>M04</t>
  </si>
  <si>
    <t>M05</t>
  </si>
  <si>
    <t>M06</t>
  </si>
  <si>
    <t>M07</t>
  </si>
  <si>
    <t>M08</t>
  </si>
  <si>
    <t>M09</t>
  </si>
  <si>
    <t>(zwischen den Vorrundenspielen)</t>
  </si>
  <si>
    <t>(Pause bei Zwischenrundenspiele und nach Halbfinale)</t>
  </si>
  <si>
    <t>Pause1:</t>
  </si>
  <si>
    <t>Pause2:</t>
  </si>
  <si>
    <t>Gruppe D</t>
  </si>
  <si>
    <t>Gruppe E</t>
  </si>
  <si>
    <t>Gruppe F</t>
  </si>
  <si>
    <t>M13</t>
  </si>
  <si>
    <t>M14</t>
  </si>
  <si>
    <t>M15</t>
  </si>
  <si>
    <t>M16</t>
  </si>
  <si>
    <t>M17</t>
  </si>
  <si>
    <t>M18</t>
  </si>
  <si>
    <t>M19</t>
  </si>
  <si>
    <t>M20</t>
  </si>
  <si>
    <t>M21</t>
  </si>
  <si>
    <t>M22</t>
  </si>
  <si>
    <t>M23</t>
  </si>
  <si>
    <t>M24</t>
  </si>
  <si>
    <t>Gr.D</t>
  </si>
  <si>
    <t>Gr.E</t>
  </si>
  <si>
    <t>Gr.F</t>
  </si>
  <si>
    <t>Erster Gruppe D</t>
  </si>
  <si>
    <t>Erster Gruppe E</t>
  </si>
  <si>
    <t>Summe aller Spiele Gruppe D</t>
  </si>
  <si>
    <t>Achtelfinale</t>
  </si>
  <si>
    <t>Viertelfinale</t>
  </si>
  <si>
    <t>Erster Gruppe F</t>
  </si>
  <si>
    <t>Zweiter Gruppe D</t>
  </si>
  <si>
    <t>Zweiter Gruppe F</t>
  </si>
  <si>
    <t>Zweiter Gruppe E</t>
  </si>
  <si>
    <t>Feld 1</t>
  </si>
  <si>
    <t>Feld 2</t>
  </si>
  <si>
    <t>Gruppe    A</t>
  </si>
  <si>
    <t>teilnehmende Mannschaften</t>
  </si>
  <si>
    <t>Ergebnis
(Tore)</t>
  </si>
  <si>
    <t>A</t>
  </si>
  <si>
    <t>B</t>
  </si>
  <si>
    <t>4. Spiel</t>
  </si>
  <si>
    <t>5. Spiel</t>
  </si>
  <si>
    <t>6. Spiel</t>
  </si>
  <si>
    <t>7. Spiel</t>
  </si>
  <si>
    <t>8. Spiel</t>
  </si>
  <si>
    <t>M25</t>
  </si>
  <si>
    <t>M26</t>
  </si>
  <si>
    <t>M27</t>
  </si>
  <si>
    <t>M28</t>
  </si>
  <si>
    <t>M29</t>
  </si>
  <si>
    <t>M30</t>
  </si>
  <si>
    <t>Gruppe G</t>
  </si>
  <si>
    <t>Sonderwertung Gruppendritte Gr. A-F</t>
  </si>
  <si>
    <t>Spiel-Nr.:</t>
  </si>
  <si>
    <t>Spielort</t>
  </si>
  <si>
    <t>Gr. G</t>
  </si>
  <si>
    <t>Feld 3</t>
  </si>
  <si>
    <t>Erster Gruppe A wenn Bester Gruppendritte-A / Erster Gruppe B</t>
  </si>
  <si>
    <t>Bester Gruppendritte A-F</t>
  </si>
  <si>
    <t>Erster Gruppe B / wenn nicht Spiel 
/ Erster Gruppe A</t>
  </si>
  <si>
    <t>Erster Gruppe G</t>
  </si>
  <si>
    <t>Zweiter Gruppe G</t>
  </si>
  <si>
    <t>Dritter Gruppe G</t>
  </si>
  <si>
    <t>Platzierungen:</t>
  </si>
  <si>
    <t>1.</t>
  </si>
  <si>
    <t>2.</t>
  </si>
  <si>
    <t>3.</t>
  </si>
  <si>
    <t>4.</t>
  </si>
  <si>
    <t>Anschließend Siegerehrung</t>
  </si>
  <si>
    <t>Sieger Spiel 52</t>
  </si>
  <si>
    <t>Sieger Spiel 53</t>
  </si>
  <si>
    <t>Sieger Spiel 59</t>
  </si>
  <si>
    <t>Sieger Spiel 56</t>
  </si>
  <si>
    <t>Sieger Spiel 58</t>
  </si>
  <si>
    <t>Sieger Spiel 55</t>
  </si>
  <si>
    <t>Sieger Spiel 57</t>
  </si>
  <si>
    <t>Sieger Spiel 54</t>
  </si>
  <si>
    <t>(2:2) n. E.</t>
  </si>
  <si>
    <t>Sieger Viertelfinale Spiel 60</t>
  </si>
  <si>
    <t>Sieger Viertelfinale Spiel 62</t>
  </si>
  <si>
    <t>Sieger Viertelfinale Spiel 63</t>
  </si>
  <si>
    <t>Sieger Viertelfinale Spiel 61</t>
  </si>
  <si>
    <t>Verlierer Halbfinale Spiel 64</t>
  </si>
  <si>
    <t>Verlierer Halbfinale Spiel 65</t>
  </si>
  <si>
    <t>Sieger Halbfinale Spiel 64</t>
  </si>
  <si>
    <t>Sieger Halbfinale Spiel 65</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</si>
</sst>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91">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b/>
      <sz val="12"/>
      <color indexed="12"/>
      <name val="Arial"/>
      <family val="2"/>
    </font>
    <font>
      <b/>
      <sz val="11"/>
      <color indexed="12"/>
      <name val="Arial"/>
      <family val="2"/>
    </font>
    <font>
      <b/>
      <u val="single"/>
      <sz val="18"/>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4"/>
      <color indexed="56"/>
      <name val="Arial"/>
      <family val="2"/>
    </font>
    <font>
      <b/>
      <sz val="22"/>
      <color indexed="10"/>
      <name val="Arial"/>
      <family val="2"/>
    </font>
    <font>
      <b/>
      <sz val="18"/>
      <color indexed="12"/>
      <name val="Arial"/>
      <family val="2"/>
    </font>
    <font>
      <b/>
      <sz val="18"/>
      <color indexed="60"/>
      <name val="Arial"/>
      <family val="2"/>
    </font>
    <font>
      <b/>
      <sz val="18"/>
      <color indexed="10"/>
      <name val="Arial"/>
      <family val="2"/>
    </font>
    <font>
      <sz val="7"/>
      <name val="Arial"/>
      <family val="2"/>
    </font>
    <font>
      <b/>
      <sz val="14"/>
      <name val="Arial"/>
      <family val="2"/>
    </font>
    <font>
      <b/>
      <sz val="20"/>
      <color indexed="10"/>
      <name val="Arial"/>
      <family val="2"/>
    </font>
    <font>
      <b/>
      <sz val="11"/>
      <color indexed="56"/>
      <name val="Arial"/>
      <family val="2"/>
    </font>
    <font>
      <b/>
      <sz val="7"/>
      <color indexed="28"/>
      <name val="Arial"/>
      <family val="2"/>
    </font>
    <font>
      <b/>
      <sz val="16"/>
      <color indexed="12"/>
      <name val="Arial"/>
      <family val="2"/>
    </font>
    <font>
      <b/>
      <i/>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u val="single"/>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0"/>
      <color theme="0"/>
      <name val="Arial"/>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
      <patternFill patternType="solid">
        <fgColor indexed="20"/>
        <bgColor indexed="64"/>
      </patternFill>
    </fill>
    <fill>
      <patternFill patternType="solid">
        <fgColor rgb="FF00B050"/>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0" fontId="13" fillId="0" borderId="0" applyNumberFormat="0" applyFill="0" applyBorder="0" applyAlignment="0" applyProtection="0"/>
    <xf numFmtId="169"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171" fontId="0" fillId="0" borderId="0" applyFont="0" applyFill="0" applyBorder="0" applyAlignment="0" applyProtection="0"/>
    <xf numFmtId="0" fontId="14" fillId="0" borderId="0" applyNumberForma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35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2"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8"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8"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17"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3"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8"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28" fillId="33" borderId="10" xfId="0" applyFont="1" applyFill="1" applyBorder="1" applyAlignment="1" applyProtection="1">
      <alignment horizontal="right"/>
      <protection/>
    </xf>
    <xf numFmtId="0" fontId="28" fillId="33" borderId="10" xfId="0" applyFont="1" applyFill="1" applyBorder="1" applyAlignment="1" applyProtection="1">
      <alignment horizontal="center"/>
      <protection/>
    </xf>
    <xf numFmtId="0" fontId="28" fillId="33" borderId="10" xfId="0" applyFont="1" applyFill="1" applyBorder="1" applyAlignment="1" applyProtection="1">
      <alignment/>
      <protection/>
    </xf>
    <xf numFmtId="0" fontId="1" fillId="33" borderId="0" xfId="0" applyFont="1" applyFill="1" applyAlignment="1" applyProtection="1">
      <alignment horizontal="center" vertical="center" wrapText="1"/>
      <protection/>
    </xf>
    <xf numFmtId="0" fontId="0" fillId="33" borderId="0" xfId="0" applyFont="1" applyFill="1" applyAlignment="1" applyProtection="1">
      <alignment horizontal="center" vertical="center"/>
      <protection/>
    </xf>
    <xf numFmtId="0" fontId="8"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3" fillId="0" borderId="0" xfId="0" applyFont="1" applyFill="1" applyBorder="1" applyAlignment="1" applyProtection="1">
      <alignment horizontal="center"/>
      <protection locked="0"/>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17" fillId="33" borderId="0" xfId="0" applyFont="1" applyFill="1" applyBorder="1" applyAlignment="1" applyProtection="1">
      <alignment/>
      <protection/>
    </xf>
    <xf numFmtId="0" fontId="17" fillId="33" borderId="0" xfId="0" applyFont="1" applyFill="1" applyBorder="1" applyAlignment="1" applyProtection="1">
      <alignment/>
      <protection locked="0"/>
    </xf>
    <xf numFmtId="0" fontId="17" fillId="33" borderId="0" xfId="0" applyFont="1" applyFill="1" applyBorder="1" applyAlignment="1" applyProtection="1">
      <alignment horizontal="center"/>
      <protection/>
    </xf>
    <xf numFmtId="0" fontId="22" fillId="33" borderId="0"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17" fillId="33" borderId="10" xfId="0" applyFont="1" applyFill="1" applyBorder="1" applyAlignment="1" applyProtection="1">
      <alignment horizontal="center"/>
      <protection/>
    </xf>
    <xf numFmtId="0" fontId="22"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19"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vertical="top"/>
      <protection/>
    </xf>
    <xf numFmtId="0" fontId="17" fillId="33" borderId="0" xfId="0" applyFont="1" applyFill="1" applyBorder="1" applyAlignment="1" applyProtection="1">
      <alignment horizontal="left"/>
      <protection/>
    </xf>
    <xf numFmtId="20" fontId="23" fillId="33" borderId="0" xfId="0" applyNumberFormat="1" applyFont="1" applyFill="1" applyBorder="1" applyAlignment="1" applyProtection="1">
      <alignment horizontal="center" vertical="center"/>
      <protection/>
    </xf>
    <xf numFmtId="0" fontId="23" fillId="33" borderId="0" xfId="0" applyFont="1" applyFill="1" applyBorder="1" applyAlignment="1" applyProtection="1">
      <alignment/>
      <protection/>
    </xf>
    <xf numFmtId="0" fontId="17" fillId="33" borderId="10" xfId="0" applyFont="1" applyFill="1" applyBorder="1" applyAlignment="1" applyProtection="1">
      <alignment horizontal="center" vertical="center"/>
      <protection/>
    </xf>
    <xf numFmtId="0" fontId="1" fillId="39" borderId="10" xfId="0"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protection locked="0"/>
    </xf>
    <xf numFmtId="20" fontId="1" fillId="40" borderId="0" xfId="0" applyNumberFormat="1" applyFont="1" applyFill="1" applyAlignment="1" applyProtection="1">
      <alignment horizontal="center"/>
      <protection locked="0"/>
    </xf>
    <xf numFmtId="0" fontId="1" fillId="41" borderId="10" xfId="0" applyFont="1" applyFill="1" applyBorder="1" applyAlignment="1" applyProtection="1">
      <alignment horizontal="center" vertical="center"/>
      <protection locked="0"/>
    </xf>
    <xf numFmtId="0" fontId="12" fillId="41" borderId="10" xfId="0" applyFont="1" applyFill="1" applyBorder="1" applyAlignment="1">
      <alignment horizontal="center" vertical="center"/>
    </xf>
    <xf numFmtId="0" fontId="12" fillId="36" borderId="10" xfId="0" applyFont="1" applyFill="1" applyBorder="1" applyAlignment="1">
      <alignment horizontal="center" vertical="center"/>
    </xf>
    <xf numFmtId="0" fontId="12" fillId="37" borderId="10" xfId="0" applyFont="1" applyFill="1" applyBorder="1" applyAlignment="1">
      <alignment horizontal="center" vertical="center"/>
    </xf>
    <xf numFmtId="0" fontId="12" fillId="39" borderId="10" xfId="0" applyFont="1" applyFill="1" applyBorder="1" applyAlignment="1">
      <alignment horizontal="center" vertical="center"/>
    </xf>
    <xf numFmtId="0" fontId="0" fillId="0" borderId="0" xfId="0" applyFont="1" applyFill="1" applyBorder="1" applyAlignment="1">
      <alignment horizontal="center" vertical="center"/>
    </xf>
    <xf numFmtId="0" fontId="12" fillId="42" borderId="10" xfId="0" applyFont="1" applyFill="1" applyBorder="1" applyAlignment="1">
      <alignment horizontal="center" vertical="center"/>
    </xf>
    <xf numFmtId="0" fontId="1" fillId="42" borderId="10" xfId="0" applyFont="1" applyFill="1" applyBorder="1" applyAlignment="1" applyProtection="1">
      <alignment horizontal="center" vertical="center"/>
      <protection locked="0"/>
    </xf>
    <xf numFmtId="0" fontId="40" fillId="43"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pplyProtection="1">
      <alignment horizontal="center"/>
      <protection/>
    </xf>
    <xf numFmtId="0" fontId="0" fillId="0" borderId="0" xfId="53">
      <alignment/>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20" fillId="0" borderId="0" xfId="0" applyFont="1" applyFill="1" applyBorder="1" applyAlignment="1" applyProtection="1">
      <alignment horizontal="center"/>
      <protection/>
    </xf>
    <xf numFmtId="0" fontId="0" fillId="0" borderId="0" xfId="0" applyFill="1" applyBorder="1" applyAlignment="1">
      <alignment/>
    </xf>
    <xf numFmtId="0" fontId="5" fillId="33" borderId="10" xfId="0" applyFont="1" applyFill="1" applyBorder="1" applyAlignment="1" applyProtection="1">
      <alignment horizontal="centerContinuous"/>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0" fontId="17" fillId="33" borderId="0" xfId="0" applyFont="1" applyFill="1" applyBorder="1" applyAlignment="1" applyProtection="1">
      <alignment horizontal="center"/>
      <protection locked="0"/>
    </xf>
    <xf numFmtId="0" fontId="20" fillId="33" borderId="14" xfId="0" applyFont="1" applyFill="1" applyBorder="1" applyAlignment="1" applyProtection="1">
      <alignment horizontal="center" vertical="center"/>
      <protection/>
    </xf>
    <xf numFmtId="0" fontId="0" fillId="33" borderId="0" xfId="0" applyFont="1" applyFill="1" applyAlignment="1" applyProtection="1">
      <alignment horizontal="left"/>
      <protection/>
    </xf>
    <xf numFmtId="0" fontId="1" fillId="33" borderId="0" xfId="0" applyFont="1" applyFill="1" applyAlignment="1" applyProtection="1">
      <alignment horizontal="left" vertical="center" wrapText="1"/>
      <protection/>
    </xf>
    <xf numFmtId="173" fontId="0" fillId="33" borderId="0" xfId="0" applyNumberFormat="1" applyFont="1" applyFill="1" applyAlignment="1" applyProtection="1">
      <alignment horizontal="left"/>
      <protection/>
    </xf>
    <xf numFmtId="173" fontId="0" fillId="33"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0" fontId="48" fillId="33" borderId="0" xfId="0" applyFont="1" applyFill="1" applyAlignment="1" applyProtection="1">
      <alignment horizontal="center"/>
      <protection/>
    </xf>
    <xf numFmtId="0" fontId="7" fillId="33" borderId="0" xfId="0" applyFont="1" applyFill="1" applyAlignment="1" applyProtection="1">
      <alignment horizontal="left" vertical="center" wrapText="1"/>
      <protection/>
    </xf>
    <xf numFmtId="0" fontId="0" fillId="33" borderId="0" xfId="0" applyFont="1" applyFill="1" applyAlignment="1" applyProtection="1">
      <alignment/>
      <protection/>
    </xf>
    <xf numFmtId="0" fontId="4" fillId="33" borderId="11"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0" fillId="33" borderId="0" xfId="0" applyFont="1" applyFill="1" applyAlignment="1" applyProtection="1">
      <alignment horizontal="center"/>
      <protection/>
    </xf>
    <xf numFmtId="0" fontId="7" fillId="33" borderId="0" xfId="0" applyFont="1" applyFill="1" applyAlignment="1" applyProtection="1">
      <alignment horizontal="center" wrapText="1"/>
      <protection/>
    </xf>
    <xf numFmtId="0" fontId="7" fillId="33" borderId="0" xfId="0" applyFont="1" applyFill="1" applyAlignment="1" applyProtection="1">
      <alignment horizontal="left" textRotation="90" wrapText="1"/>
      <protection/>
    </xf>
    <xf numFmtId="0" fontId="7" fillId="33" borderId="0" xfId="0" applyFont="1" applyFill="1" applyAlignment="1" applyProtection="1">
      <alignment horizontal="center" textRotation="90" wrapText="1"/>
      <protection/>
    </xf>
    <xf numFmtId="0" fontId="49" fillId="33" borderId="0" xfId="0" applyFont="1" applyFill="1" applyAlignment="1" applyProtection="1">
      <alignment horizontal="centerContinuous" wrapText="1"/>
      <protection/>
    </xf>
    <xf numFmtId="173" fontId="22" fillId="33" borderId="15" xfId="0" applyNumberFormat="1" applyFont="1" applyFill="1" applyBorder="1" applyAlignment="1" applyProtection="1">
      <alignment horizontal="center"/>
      <protection/>
    </xf>
    <xf numFmtId="0" fontId="29"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right"/>
      <protection/>
    </xf>
    <xf numFmtId="0" fontId="0" fillId="33" borderId="16" xfId="0" applyFont="1" applyFill="1" applyBorder="1" applyAlignment="1" applyProtection="1">
      <alignment horizontal="center"/>
      <protection/>
    </xf>
    <xf numFmtId="0" fontId="0" fillId="33" borderId="16" xfId="0" applyFont="1" applyFill="1" applyBorder="1" applyAlignment="1" applyProtection="1">
      <alignment horizontal="left"/>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173" fontId="22" fillId="33" borderId="17" xfId="0" applyNumberFormat="1" applyFont="1" applyFill="1" applyBorder="1" applyAlignment="1" applyProtection="1">
      <alignment horizontal="center"/>
      <protection/>
    </xf>
    <xf numFmtId="0" fontId="29"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173" fontId="22" fillId="33" borderId="11" xfId="0" applyNumberFormat="1" applyFont="1" applyFill="1" applyBorder="1" applyAlignment="1" applyProtection="1">
      <alignment horizontal="center"/>
      <protection/>
    </xf>
    <xf numFmtId="0" fontId="29" fillId="33" borderId="13" xfId="0" applyFont="1" applyFill="1" applyBorder="1" applyAlignment="1" applyProtection="1">
      <alignment horizontal="center" vertical="center"/>
      <protection/>
    </xf>
    <xf numFmtId="0" fontId="0" fillId="33" borderId="13"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xf>
    <xf numFmtId="0" fontId="0" fillId="33" borderId="14" xfId="0" applyFont="1" applyFill="1" applyBorder="1" applyAlignment="1" applyProtection="1">
      <alignment horizontal="center"/>
      <protection/>
    </xf>
    <xf numFmtId="173" fontId="22" fillId="34" borderId="0" xfId="0" applyNumberFormat="1" applyFont="1" applyFill="1" applyAlignment="1" applyProtection="1">
      <alignment horizontal="center"/>
      <protection/>
    </xf>
    <xf numFmtId="0" fontId="29" fillId="34" borderId="0" xfId="0" applyFont="1" applyFill="1" applyAlignment="1" applyProtection="1">
      <alignment horizontal="center" vertic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8" xfId="0" applyFont="1" applyFill="1" applyBorder="1" applyAlignment="1" applyProtection="1">
      <alignment horizontal="right"/>
      <protection locked="0"/>
    </xf>
    <xf numFmtId="0" fontId="0" fillId="34" borderId="18" xfId="0" applyFont="1" applyFill="1" applyBorder="1" applyAlignment="1" applyProtection="1">
      <alignment horizontal="left"/>
      <protection locked="0"/>
    </xf>
    <xf numFmtId="0" fontId="0" fillId="34" borderId="19" xfId="0" applyFont="1" applyFill="1" applyBorder="1" applyAlignment="1" applyProtection="1">
      <alignment horizontal="right"/>
      <protection locked="0"/>
    </xf>
    <xf numFmtId="0" fontId="0" fillId="34" borderId="19" xfId="0" applyFont="1" applyFill="1" applyBorder="1" applyAlignment="1" applyProtection="1">
      <alignment horizontal="left"/>
      <protection locked="0"/>
    </xf>
    <xf numFmtId="173" fontId="22" fillId="33" borderId="20" xfId="0" applyNumberFormat="1" applyFont="1" applyFill="1" applyBorder="1" applyAlignment="1" applyProtection="1">
      <alignment horizontal="center"/>
      <protection/>
    </xf>
    <xf numFmtId="0" fontId="29" fillId="33" borderId="14" xfId="0" applyFont="1" applyFill="1" applyBorder="1" applyAlignment="1" applyProtection="1">
      <alignment horizontal="center" vertical="center"/>
      <protection/>
    </xf>
    <xf numFmtId="0" fontId="0" fillId="33" borderId="14" xfId="0" applyFont="1" applyFill="1" applyBorder="1" applyAlignment="1" applyProtection="1">
      <alignment horizontal="right"/>
      <protection/>
    </xf>
    <xf numFmtId="0" fontId="0" fillId="33" borderId="14" xfId="0" applyFont="1" applyFill="1" applyBorder="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173" fontId="22" fillId="33" borderId="0" xfId="0" applyNumberFormat="1" applyFont="1" applyFill="1" applyAlignment="1" applyProtection="1">
      <alignment horizontal="center"/>
      <protection/>
    </xf>
    <xf numFmtId="0" fontId="29"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19" xfId="0" applyFont="1" applyFill="1" applyBorder="1" applyAlignment="1" applyProtection="1">
      <alignment horizontal="right"/>
      <protection locked="0"/>
    </xf>
    <xf numFmtId="0" fontId="0" fillId="33" borderId="19" xfId="0" applyFont="1" applyFill="1" applyBorder="1" applyAlignment="1" applyProtection="1">
      <alignment horizontal="left"/>
      <protection locked="0"/>
    </xf>
    <xf numFmtId="0" fontId="0" fillId="33" borderId="13" xfId="0" applyFont="1" applyFill="1" applyBorder="1" applyAlignment="1" applyProtection="1">
      <alignment horizontal="left"/>
      <protection/>
    </xf>
    <xf numFmtId="0" fontId="0" fillId="33" borderId="18"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0" fontId="0" fillId="33" borderId="0" xfId="0" applyFont="1" applyFill="1" applyAlignment="1" applyProtection="1">
      <alignment horizontal="center" vertical="center"/>
      <protection/>
    </xf>
    <xf numFmtId="0" fontId="8" fillId="33" borderId="0" xfId="0" applyFont="1" applyFill="1" applyAlignment="1" applyProtection="1">
      <alignment horizontal="left"/>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center"/>
      <protection/>
    </xf>
    <xf numFmtId="0" fontId="8" fillId="0" borderId="10" xfId="0" applyFont="1" applyFill="1" applyBorder="1" applyAlignment="1">
      <alignment horizontal="center" vertical="center"/>
    </xf>
    <xf numFmtId="0" fontId="8"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8" fillId="0" borderId="0" xfId="0" applyFont="1" applyBorder="1" applyAlignment="1" applyProtection="1">
      <alignment/>
      <protection/>
    </xf>
    <xf numFmtId="0" fontId="8" fillId="33" borderId="10" xfId="0" applyFont="1" applyFill="1" applyBorder="1" applyAlignment="1">
      <alignment horizontal="center" vertical="center"/>
    </xf>
    <xf numFmtId="0" fontId="0" fillId="0" borderId="0" xfId="0" applyFont="1" applyFill="1" applyBorder="1" applyAlignment="1" applyProtection="1">
      <alignment vertical="center"/>
      <protection/>
    </xf>
    <xf numFmtId="0" fontId="12" fillId="44" borderId="10" xfId="0" applyFont="1" applyFill="1" applyBorder="1" applyAlignment="1">
      <alignment horizontal="center" vertical="center"/>
    </xf>
    <xf numFmtId="0" fontId="1" fillId="44"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right"/>
      <protection/>
    </xf>
    <xf numFmtId="0" fontId="0" fillId="0" borderId="0" xfId="0" applyFont="1" applyFill="1" applyAlignment="1" applyProtection="1">
      <alignment horizontal="right"/>
      <protection/>
    </xf>
    <xf numFmtId="0" fontId="1" fillId="33" borderId="0" xfId="0" applyFont="1" applyFill="1" applyAlignment="1" applyProtection="1">
      <alignment horizontal="center" vertical="center" wrapText="1"/>
      <protection/>
    </xf>
    <xf numFmtId="0" fontId="0" fillId="45" borderId="0" xfId="0" applyFont="1" applyFill="1" applyBorder="1" applyAlignment="1" applyProtection="1">
      <alignment/>
      <protection/>
    </xf>
    <xf numFmtId="0" fontId="0" fillId="45" borderId="0" xfId="0" applyFont="1" applyFill="1" applyBorder="1" applyAlignment="1" applyProtection="1">
      <alignment horizontal="center"/>
      <protection/>
    </xf>
    <xf numFmtId="0" fontId="28" fillId="45" borderId="0" xfId="0" applyFont="1" applyFill="1" applyBorder="1" applyAlignment="1" applyProtection="1">
      <alignment horizontal="right"/>
      <protection/>
    </xf>
    <xf numFmtId="0" fontId="28" fillId="45" borderId="0" xfId="0" applyFont="1" applyFill="1" applyBorder="1" applyAlignment="1" applyProtection="1">
      <alignment horizontal="center"/>
      <protection/>
    </xf>
    <xf numFmtId="0" fontId="5" fillId="33" borderId="11"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0" fontId="0" fillId="33" borderId="10" xfId="0" applyFont="1" applyFill="1" applyBorder="1" applyAlignment="1" applyProtection="1">
      <alignment horizontal="right"/>
      <protection locked="0"/>
    </xf>
    <xf numFmtId="0" fontId="48" fillId="33" borderId="0" xfId="0" applyFont="1" applyFill="1" applyAlignment="1" applyProtection="1">
      <alignment horizontal="center" vertical="top"/>
      <protection/>
    </xf>
    <xf numFmtId="0" fontId="48" fillId="33" borderId="0" xfId="0" applyFont="1" applyFill="1" applyAlignment="1" applyProtection="1">
      <alignment horizontal="center" vertical="center" wrapText="1"/>
      <protection/>
    </xf>
    <xf numFmtId="173" fontId="0" fillId="33" borderId="11" xfId="0" applyNumberFormat="1" applyFont="1" applyFill="1" applyBorder="1" applyAlignment="1" applyProtection="1">
      <alignment horizontal="left"/>
      <protection/>
    </xf>
    <xf numFmtId="0" fontId="8" fillId="33" borderId="13" xfId="0" applyFont="1" applyFill="1" applyBorder="1" applyAlignment="1" applyProtection="1">
      <alignment horizontal="left"/>
      <protection/>
    </xf>
    <xf numFmtId="0" fontId="1" fillId="16" borderId="13" xfId="0" applyFont="1" applyFill="1" applyBorder="1" applyAlignment="1" applyProtection="1">
      <alignment horizontal="right"/>
      <protection/>
    </xf>
    <xf numFmtId="0" fontId="1" fillId="16" borderId="13" xfId="0" applyFont="1" applyFill="1" applyBorder="1" applyAlignment="1" applyProtection="1">
      <alignment horizontal="left"/>
      <protection/>
    </xf>
    <xf numFmtId="0" fontId="0" fillId="33" borderId="13" xfId="0" applyFont="1" applyFill="1" applyBorder="1" applyAlignment="1" applyProtection="1">
      <alignment horizontal="right"/>
      <protection locked="0"/>
    </xf>
    <xf numFmtId="0" fontId="0" fillId="33" borderId="12" xfId="0" applyFont="1" applyFill="1" applyBorder="1" applyAlignment="1" applyProtection="1">
      <alignment horizontal="left"/>
      <protection locked="0"/>
    </xf>
    <xf numFmtId="0" fontId="48" fillId="33" borderId="0" xfId="0" applyFont="1" applyFill="1" applyAlignment="1" applyProtection="1">
      <alignment horizontal="center" vertical="top" wrapText="1"/>
      <protection/>
    </xf>
    <xf numFmtId="0" fontId="1" fillId="33" borderId="13" xfId="0" applyFont="1" applyFill="1" applyBorder="1" applyAlignment="1" applyProtection="1">
      <alignment horizontal="right"/>
      <protection/>
    </xf>
    <xf numFmtId="0" fontId="1" fillId="33" borderId="13" xfId="0" applyFont="1" applyFill="1" applyBorder="1" applyAlignment="1" applyProtection="1">
      <alignment horizontal="left"/>
      <protection/>
    </xf>
    <xf numFmtId="0" fontId="0" fillId="33" borderId="11" xfId="0" applyFont="1" applyFill="1" applyBorder="1" applyAlignment="1" applyProtection="1">
      <alignment horizontal="right"/>
      <protection locked="0"/>
    </xf>
    <xf numFmtId="0" fontId="0" fillId="45" borderId="0" xfId="0" applyFont="1" applyFill="1" applyAlignment="1" applyProtection="1">
      <alignment horizontal="center"/>
      <protection/>
    </xf>
    <xf numFmtId="0" fontId="0" fillId="45" borderId="0" xfId="0" applyFont="1" applyFill="1" applyAlignment="1" applyProtection="1">
      <alignment/>
      <protection/>
    </xf>
    <xf numFmtId="0" fontId="0" fillId="45" borderId="0" xfId="0" applyFont="1" applyFill="1" applyAlignment="1" applyProtection="1">
      <alignment horizontal="left"/>
      <protection/>
    </xf>
    <xf numFmtId="0" fontId="0" fillId="45" borderId="0" xfId="0" applyFont="1" applyFill="1" applyAlignment="1" applyProtection="1">
      <alignment vertical="center"/>
      <protection/>
    </xf>
    <xf numFmtId="0" fontId="54" fillId="45" borderId="10" xfId="0" applyFont="1" applyFill="1" applyBorder="1" applyAlignment="1" applyProtection="1">
      <alignment horizontal="right" vertical="center"/>
      <protection/>
    </xf>
    <xf numFmtId="173" fontId="0" fillId="33" borderId="21" xfId="0" applyNumberFormat="1" applyFont="1" applyFill="1" applyBorder="1" applyAlignment="1" applyProtection="1">
      <alignment horizontal="left"/>
      <protection/>
    </xf>
    <xf numFmtId="0" fontId="8" fillId="33" borderId="22" xfId="0" applyFont="1" applyFill="1" applyBorder="1" applyAlignment="1" applyProtection="1">
      <alignment horizontal="center"/>
      <protection/>
    </xf>
    <xf numFmtId="0" fontId="8" fillId="33" borderId="22" xfId="0" applyFont="1" applyFill="1" applyBorder="1" applyAlignment="1" applyProtection="1">
      <alignment horizontal="left"/>
      <protection/>
    </xf>
    <xf numFmtId="0" fontId="0" fillId="33" borderId="22" xfId="0" applyFont="1" applyFill="1" applyBorder="1" applyAlignment="1">
      <alignment horizontal="right"/>
    </xf>
    <xf numFmtId="0" fontId="0" fillId="33" borderId="22" xfId="0" applyFont="1" applyFill="1" applyBorder="1" applyAlignment="1">
      <alignment horizontal="center"/>
    </xf>
    <xf numFmtId="0" fontId="0" fillId="33" borderId="22" xfId="0" applyFont="1" applyFill="1" applyBorder="1" applyAlignment="1">
      <alignment horizontal="left"/>
    </xf>
    <xf numFmtId="0" fontId="0" fillId="33" borderId="22" xfId="0" applyFont="1" applyFill="1" applyBorder="1" applyAlignment="1" applyProtection="1">
      <alignment horizontal="right"/>
      <protection locked="0"/>
    </xf>
    <xf numFmtId="0" fontId="0" fillId="33" borderId="22" xfId="0" applyFont="1" applyFill="1" applyBorder="1" applyAlignment="1" applyProtection="1">
      <alignment horizontal="center"/>
      <protection/>
    </xf>
    <xf numFmtId="0" fontId="0" fillId="33" borderId="23" xfId="0" applyFont="1" applyFill="1" applyBorder="1" applyAlignment="1" applyProtection="1">
      <alignment horizontal="left"/>
      <protection locked="0"/>
    </xf>
    <xf numFmtId="173" fontId="0" fillId="33" borderId="24" xfId="0" applyNumberFormat="1" applyFont="1" applyFill="1" applyBorder="1" applyAlignment="1" applyProtection="1">
      <alignment horizontal="left"/>
      <protection/>
    </xf>
    <xf numFmtId="0" fontId="8" fillId="33" borderId="0" xfId="0" applyFont="1" applyFill="1" applyBorder="1" applyAlignment="1" applyProtection="1">
      <alignment horizontal="left"/>
      <protection/>
    </xf>
    <xf numFmtId="0" fontId="0" fillId="33" borderId="0" xfId="0" applyFont="1" applyFill="1" applyBorder="1" applyAlignment="1">
      <alignment horizontal="right"/>
    </xf>
    <xf numFmtId="0" fontId="0" fillId="33" borderId="0" xfId="0" applyFont="1" applyFill="1" applyBorder="1" applyAlignment="1">
      <alignment horizontal="center"/>
    </xf>
    <xf numFmtId="0" fontId="0" fillId="33" borderId="0" xfId="0" applyFont="1" applyFill="1" applyBorder="1" applyAlignment="1">
      <alignment horizontal="left"/>
    </xf>
    <xf numFmtId="0" fontId="0" fillId="33" borderId="0" xfId="0" applyFont="1" applyFill="1" applyBorder="1" applyAlignment="1" applyProtection="1">
      <alignment horizontal="right"/>
      <protection locked="0"/>
    </xf>
    <xf numFmtId="0" fontId="0" fillId="33" borderId="25" xfId="0" applyFont="1" applyFill="1" applyBorder="1" applyAlignment="1" applyProtection="1">
      <alignment horizontal="left"/>
      <protection locked="0"/>
    </xf>
    <xf numFmtId="173" fontId="0" fillId="46" borderId="24" xfId="0" applyNumberFormat="1" applyFont="1" applyFill="1" applyBorder="1" applyAlignment="1" applyProtection="1">
      <alignment horizontal="left"/>
      <protection/>
    </xf>
    <xf numFmtId="0" fontId="8" fillId="46" borderId="0" xfId="0" applyFont="1" applyFill="1" applyBorder="1" applyAlignment="1" applyProtection="1">
      <alignment horizontal="center"/>
      <protection/>
    </xf>
    <xf numFmtId="0" fontId="8" fillId="46" borderId="0" xfId="0" applyFont="1" applyFill="1" applyBorder="1" applyAlignment="1" applyProtection="1">
      <alignment horizontal="left"/>
      <protection/>
    </xf>
    <xf numFmtId="0" fontId="0" fillId="46" borderId="0" xfId="0" applyFont="1" applyFill="1" applyBorder="1" applyAlignment="1">
      <alignment horizontal="right"/>
    </xf>
    <xf numFmtId="0" fontId="0" fillId="46" borderId="0" xfId="0" applyFont="1" applyFill="1" applyBorder="1" applyAlignment="1">
      <alignment horizontal="center"/>
    </xf>
    <xf numFmtId="0" fontId="0" fillId="46" borderId="0" xfId="0" applyFont="1" applyFill="1" applyBorder="1" applyAlignment="1">
      <alignment horizontal="left"/>
    </xf>
    <xf numFmtId="0" fontId="0" fillId="46" borderId="0" xfId="0" applyFont="1" applyFill="1" applyBorder="1" applyAlignment="1" applyProtection="1">
      <alignment horizontal="right"/>
      <protection locked="0"/>
    </xf>
    <xf numFmtId="0" fontId="0" fillId="46" borderId="0" xfId="0" applyFont="1" applyFill="1" applyBorder="1" applyAlignment="1" applyProtection="1">
      <alignment horizontal="center"/>
      <protection/>
    </xf>
    <xf numFmtId="0" fontId="0" fillId="46" borderId="25" xfId="0" applyFont="1" applyFill="1" applyBorder="1" applyAlignment="1" applyProtection="1">
      <alignment horizontal="left"/>
      <protection locked="0"/>
    </xf>
    <xf numFmtId="173" fontId="0" fillId="33" borderId="26" xfId="0" applyNumberFormat="1" applyFont="1" applyFill="1" applyBorder="1" applyAlignment="1" applyProtection="1">
      <alignment horizontal="left"/>
      <protection/>
    </xf>
    <xf numFmtId="0" fontId="8" fillId="33" borderId="27" xfId="0" applyFont="1" applyFill="1" applyBorder="1" applyAlignment="1" applyProtection="1">
      <alignment horizontal="center"/>
      <protection/>
    </xf>
    <xf numFmtId="0" fontId="8" fillId="33" borderId="27" xfId="0" applyFont="1" applyFill="1" applyBorder="1" applyAlignment="1" applyProtection="1">
      <alignment horizontal="left"/>
      <protection/>
    </xf>
    <xf numFmtId="0" fontId="0" fillId="33" borderId="27" xfId="0" applyFont="1" applyFill="1" applyBorder="1" applyAlignment="1">
      <alignment horizontal="right"/>
    </xf>
    <xf numFmtId="0" fontId="0" fillId="33" borderId="27" xfId="0" applyFont="1" applyFill="1" applyBorder="1" applyAlignment="1">
      <alignment horizontal="center"/>
    </xf>
    <xf numFmtId="0" fontId="0" fillId="33" borderId="27" xfId="0" applyFont="1" applyFill="1" applyBorder="1" applyAlignment="1">
      <alignment horizontal="left"/>
    </xf>
    <xf numFmtId="0" fontId="0" fillId="33" borderId="27" xfId="0" applyFont="1" applyFill="1" applyBorder="1" applyAlignment="1" applyProtection="1">
      <alignment horizontal="right"/>
      <protection locked="0"/>
    </xf>
    <xf numFmtId="0" fontId="0" fillId="33" borderId="27" xfId="0" applyFont="1" applyFill="1" applyBorder="1" applyAlignment="1" applyProtection="1">
      <alignment horizontal="center"/>
      <protection/>
    </xf>
    <xf numFmtId="0" fontId="0" fillId="33" borderId="28" xfId="0" applyFont="1" applyFill="1" applyBorder="1" applyAlignment="1" applyProtection="1">
      <alignment horizontal="left"/>
      <protection locked="0"/>
    </xf>
    <xf numFmtId="0" fontId="8" fillId="33" borderId="16" xfId="0" applyFont="1" applyFill="1" applyBorder="1" applyAlignment="1" applyProtection="1">
      <alignment horizontal="center"/>
      <protection/>
    </xf>
    <xf numFmtId="0" fontId="8" fillId="33" borderId="16" xfId="0" applyFont="1" applyFill="1" applyBorder="1" applyAlignment="1" applyProtection="1">
      <alignment horizontal="left"/>
      <protection/>
    </xf>
    <xf numFmtId="0" fontId="0" fillId="33" borderId="16" xfId="0" applyFont="1" applyFill="1" applyBorder="1" applyAlignment="1">
      <alignment horizontal="right"/>
    </xf>
    <xf numFmtId="0" fontId="0" fillId="33" borderId="16" xfId="0" applyFont="1" applyFill="1" applyBorder="1" applyAlignment="1">
      <alignment horizontal="center"/>
    </xf>
    <xf numFmtId="0" fontId="0" fillId="33" borderId="16" xfId="0" applyFont="1" applyFill="1" applyBorder="1" applyAlignment="1">
      <alignment horizontal="left"/>
    </xf>
    <xf numFmtId="0" fontId="0" fillId="33" borderId="16" xfId="0" applyFont="1" applyFill="1" applyBorder="1" applyAlignment="1" applyProtection="1">
      <alignment horizontal="right"/>
      <protection locked="0"/>
    </xf>
    <xf numFmtId="0" fontId="0" fillId="33" borderId="16" xfId="0" applyFont="1" applyFill="1" applyBorder="1" applyAlignment="1" applyProtection="1">
      <alignment horizontal="center"/>
      <protection/>
    </xf>
    <xf numFmtId="0" fontId="8" fillId="33" borderId="14" xfId="0" applyFont="1" applyFill="1" applyBorder="1" applyAlignment="1" applyProtection="1">
      <alignment horizontal="center"/>
      <protection/>
    </xf>
    <xf numFmtId="0" fontId="8" fillId="33" borderId="14" xfId="0" applyFont="1" applyFill="1" applyBorder="1" applyAlignment="1" applyProtection="1">
      <alignment horizontal="left"/>
      <protection/>
    </xf>
    <xf numFmtId="0" fontId="0" fillId="33" borderId="14" xfId="0" applyFont="1" applyFill="1" applyBorder="1" applyAlignment="1">
      <alignment horizontal="right"/>
    </xf>
    <xf numFmtId="0" fontId="0" fillId="33" borderId="14" xfId="0" applyFont="1" applyFill="1" applyBorder="1" applyAlignment="1">
      <alignment horizontal="center"/>
    </xf>
    <xf numFmtId="0" fontId="0" fillId="33" borderId="14" xfId="0" applyFont="1" applyFill="1" applyBorder="1" applyAlignment="1">
      <alignment horizontal="left"/>
    </xf>
    <xf numFmtId="0" fontId="0" fillId="33" borderId="14" xfId="0" applyFont="1" applyFill="1" applyBorder="1" applyAlignment="1" applyProtection="1">
      <alignment horizontal="right"/>
      <protection locked="0"/>
    </xf>
    <xf numFmtId="0" fontId="0" fillId="33" borderId="14" xfId="0" applyFont="1" applyFill="1" applyBorder="1" applyAlignment="1" applyProtection="1">
      <alignment horizontal="center"/>
      <protection/>
    </xf>
    <xf numFmtId="0" fontId="8" fillId="46" borderId="16" xfId="0" applyFont="1" applyFill="1" applyBorder="1" applyAlignment="1" applyProtection="1">
      <alignment horizontal="center"/>
      <protection/>
    </xf>
    <xf numFmtId="0" fontId="8" fillId="46" borderId="16" xfId="0" applyFont="1" applyFill="1" applyBorder="1" applyAlignment="1" applyProtection="1">
      <alignment horizontal="left"/>
      <protection/>
    </xf>
    <xf numFmtId="0" fontId="0" fillId="46" borderId="16" xfId="0" applyFont="1" applyFill="1" applyBorder="1" applyAlignment="1">
      <alignment horizontal="right"/>
    </xf>
    <xf numFmtId="0" fontId="0" fillId="46" borderId="16" xfId="0" applyFont="1" applyFill="1" applyBorder="1" applyAlignment="1">
      <alignment horizontal="center"/>
    </xf>
    <xf numFmtId="0" fontId="0" fillId="46" borderId="16" xfId="0" applyFont="1" applyFill="1" applyBorder="1" applyAlignment="1">
      <alignment horizontal="left"/>
    </xf>
    <xf numFmtId="0" fontId="0" fillId="46" borderId="16" xfId="0" applyFont="1" applyFill="1" applyBorder="1" applyAlignment="1" applyProtection="1">
      <alignment horizontal="right"/>
      <protection locked="0"/>
    </xf>
    <xf numFmtId="0" fontId="0" fillId="46" borderId="16" xfId="0" applyFont="1" applyFill="1" applyBorder="1" applyAlignment="1" applyProtection="1">
      <alignment horizontal="center"/>
      <protection/>
    </xf>
    <xf numFmtId="0" fontId="8" fillId="46" borderId="14" xfId="0" applyFont="1" applyFill="1" applyBorder="1" applyAlignment="1" applyProtection="1">
      <alignment horizontal="center"/>
      <protection/>
    </xf>
    <xf numFmtId="0" fontId="8" fillId="46" borderId="14" xfId="0" applyFont="1" applyFill="1" applyBorder="1" applyAlignment="1" applyProtection="1">
      <alignment horizontal="left"/>
      <protection/>
    </xf>
    <xf numFmtId="0" fontId="0" fillId="46" borderId="14" xfId="0" applyFont="1" applyFill="1" applyBorder="1" applyAlignment="1">
      <alignment horizontal="right"/>
    </xf>
    <xf numFmtId="0" fontId="0" fillId="46" borderId="14" xfId="0" applyFont="1" applyFill="1" applyBorder="1" applyAlignment="1">
      <alignment horizontal="center"/>
    </xf>
    <xf numFmtId="0" fontId="0" fillId="46" borderId="14" xfId="0" applyFont="1" applyFill="1" applyBorder="1" applyAlignment="1">
      <alignment horizontal="left"/>
    </xf>
    <xf numFmtId="0" fontId="0" fillId="46" borderId="14" xfId="0" applyFont="1" applyFill="1" applyBorder="1" applyAlignment="1" applyProtection="1">
      <alignment horizontal="right"/>
      <protection locked="0"/>
    </xf>
    <xf numFmtId="0" fontId="0" fillId="46" borderId="14" xfId="0" applyFont="1" applyFill="1" applyBorder="1" applyAlignment="1" applyProtection="1">
      <alignment horizontal="center"/>
      <protection/>
    </xf>
    <xf numFmtId="173" fontId="0" fillId="33" borderId="29" xfId="0" applyNumberFormat="1" applyFont="1" applyFill="1" applyBorder="1" applyAlignment="1" applyProtection="1">
      <alignment horizontal="left"/>
      <protection/>
    </xf>
    <xf numFmtId="0" fontId="0" fillId="33" borderId="30" xfId="0" applyFont="1" applyFill="1" applyBorder="1" applyAlignment="1" applyProtection="1">
      <alignment horizontal="left"/>
      <protection locked="0"/>
    </xf>
    <xf numFmtId="173" fontId="0" fillId="46" borderId="31" xfId="0" applyNumberFormat="1" applyFont="1" applyFill="1" applyBorder="1" applyAlignment="1" applyProtection="1">
      <alignment horizontal="left"/>
      <protection/>
    </xf>
    <xf numFmtId="0" fontId="0" fillId="46" borderId="32" xfId="0" applyFont="1" applyFill="1" applyBorder="1" applyAlignment="1" applyProtection="1">
      <alignment horizontal="left"/>
      <protection locked="0"/>
    </xf>
    <xf numFmtId="173" fontId="0" fillId="46" borderId="29" xfId="0" applyNumberFormat="1" applyFont="1" applyFill="1" applyBorder="1" applyAlignment="1" applyProtection="1">
      <alignment horizontal="left"/>
      <protection/>
    </xf>
    <xf numFmtId="0" fontId="0" fillId="46" borderId="30" xfId="0" applyFont="1" applyFill="1" applyBorder="1" applyAlignment="1" applyProtection="1">
      <alignment horizontal="left"/>
      <protection locked="0"/>
    </xf>
    <xf numFmtId="173" fontId="0" fillId="33" borderId="31" xfId="0" applyNumberFormat="1" applyFont="1" applyFill="1" applyBorder="1" applyAlignment="1" applyProtection="1">
      <alignment horizontal="left"/>
      <protection/>
    </xf>
    <xf numFmtId="0" fontId="0" fillId="33" borderId="32" xfId="0" applyFont="1" applyFill="1" applyBorder="1" applyAlignment="1" applyProtection="1">
      <alignment horizontal="left"/>
      <protection locked="0"/>
    </xf>
    <xf numFmtId="0" fontId="11" fillId="40" borderId="17" xfId="0" applyFont="1" applyFill="1" applyBorder="1" applyAlignment="1">
      <alignment horizontal="center" vertical="center"/>
    </xf>
    <xf numFmtId="0" fontId="11" fillId="40" borderId="0" xfId="0" applyFont="1" applyFill="1" applyBorder="1" applyAlignment="1">
      <alignment horizontal="center" vertical="center"/>
    </xf>
    <xf numFmtId="173" fontId="18" fillId="45" borderId="0" xfId="0" applyNumberFormat="1" applyFont="1" applyFill="1" applyBorder="1" applyAlignment="1" applyProtection="1">
      <alignment horizontal="center"/>
      <protection/>
    </xf>
    <xf numFmtId="0" fontId="3" fillId="45" borderId="0" xfId="0" applyFont="1" applyFill="1" applyAlignment="1" applyProtection="1">
      <alignment horizontal="center" vertical="center"/>
      <protection/>
    </xf>
    <xf numFmtId="0" fontId="23" fillId="45" borderId="11" xfId="0" applyFont="1" applyFill="1" applyBorder="1" applyAlignment="1" applyProtection="1">
      <alignment horizontal="center"/>
      <protection/>
    </xf>
    <xf numFmtId="0" fontId="23" fillId="45" borderId="13" xfId="0" applyFont="1" applyFill="1" applyBorder="1" applyAlignment="1" applyProtection="1">
      <alignment horizontal="center"/>
      <protection/>
    </xf>
    <xf numFmtId="0" fontId="23" fillId="45" borderId="12" xfId="0" applyFont="1" applyFill="1" applyBorder="1" applyAlignment="1" applyProtection="1">
      <alignment horizontal="center"/>
      <protection/>
    </xf>
    <xf numFmtId="0" fontId="8" fillId="33" borderId="16" xfId="0" applyFont="1" applyFill="1" applyBorder="1" applyAlignment="1">
      <alignment horizontal="left"/>
    </xf>
    <xf numFmtId="0" fontId="8" fillId="33" borderId="0" xfId="0" applyFont="1" applyFill="1" applyBorder="1" applyAlignment="1">
      <alignment horizontal="left"/>
    </xf>
    <xf numFmtId="0" fontId="8" fillId="33" borderId="14" xfId="0" applyFont="1" applyFill="1" applyBorder="1" applyAlignment="1">
      <alignment horizontal="left"/>
    </xf>
    <xf numFmtId="0" fontId="8" fillId="46" borderId="14" xfId="0" applyFont="1" applyFill="1" applyBorder="1" applyAlignment="1">
      <alignment horizontal="left"/>
    </xf>
    <xf numFmtId="0" fontId="8" fillId="46" borderId="0" xfId="0" applyFont="1" applyFill="1" applyBorder="1" applyAlignment="1">
      <alignment horizontal="left"/>
    </xf>
    <xf numFmtId="0" fontId="8" fillId="46" borderId="16" xfId="0" applyFont="1" applyFill="1" applyBorder="1" applyAlignment="1">
      <alignment horizontal="left"/>
    </xf>
    <xf numFmtId="0" fontId="0"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1" fillId="33" borderId="0" xfId="0" applyFont="1" applyFill="1" applyAlignment="1" applyProtection="1">
      <alignment horizontal="center" vertical="center" wrapText="1"/>
      <protection/>
    </xf>
    <xf numFmtId="0" fontId="34" fillId="33" borderId="0" xfId="0" applyFont="1" applyFill="1" applyAlignment="1" applyProtection="1">
      <alignment horizontal="center" vertical="top" wrapText="1"/>
      <protection/>
    </xf>
    <xf numFmtId="0" fontId="8" fillId="33" borderId="22" xfId="0" applyFont="1" applyFill="1" applyBorder="1" applyAlignment="1">
      <alignment horizontal="left"/>
    </xf>
    <xf numFmtId="0" fontId="21" fillId="33" borderId="0" xfId="0" applyFont="1" applyFill="1" applyAlignment="1" applyProtection="1">
      <alignment horizontal="center" vertical="center"/>
      <protection/>
    </xf>
    <xf numFmtId="0" fontId="7" fillId="33" borderId="0" xfId="0" applyFont="1" applyFill="1" applyAlignment="1" applyProtection="1">
      <alignment horizontal="left" vertical="center" wrapText="1"/>
      <protection/>
    </xf>
    <xf numFmtId="0" fontId="29" fillId="33" borderId="11" xfId="0" applyFont="1" applyFill="1" applyBorder="1" applyAlignment="1" applyProtection="1">
      <alignment horizontal="center"/>
      <protection locked="0"/>
    </xf>
    <xf numFmtId="0" fontId="29" fillId="33" borderId="13" xfId="0" applyFont="1" applyFill="1" applyBorder="1" applyAlignment="1" applyProtection="1">
      <alignment horizontal="center"/>
      <protection locked="0"/>
    </xf>
    <xf numFmtId="0" fontId="29" fillId="33" borderId="12" xfId="0" applyFont="1" applyFill="1" applyBorder="1" applyAlignment="1" applyProtection="1">
      <alignment horizontal="center"/>
      <protection locked="0"/>
    </xf>
    <xf numFmtId="0" fontId="29" fillId="33" borderId="20" xfId="0" applyFont="1" applyFill="1" applyBorder="1" applyAlignment="1" applyProtection="1">
      <alignment horizontal="center"/>
      <protection locked="0"/>
    </xf>
    <xf numFmtId="0" fontId="29" fillId="33" borderId="14" xfId="0" applyFont="1" applyFill="1" applyBorder="1" applyAlignment="1" applyProtection="1">
      <alignment horizontal="center"/>
      <protection locked="0"/>
    </xf>
    <xf numFmtId="0" fontId="29" fillId="33" borderId="33" xfId="0" applyFont="1" applyFill="1" applyBorder="1" applyAlignment="1" applyProtection="1">
      <alignment horizontal="center"/>
      <protection locked="0"/>
    </xf>
    <xf numFmtId="0" fontId="4" fillId="33" borderId="10" xfId="0" applyFont="1" applyFill="1" applyBorder="1" applyAlignment="1" applyProtection="1">
      <alignment horizontal="center"/>
      <protection/>
    </xf>
    <xf numFmtId="0" fontId="0" fillId="45" borderId="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8" fillId="33" borderId="27" xfId="0" applyFont="1" applyFill="1" applyBorder="1" applyAlignment="1">
      <alignment horizontal="left"/>
    </xf>
    <xf numFmtId="0" fontId="20" fillId="33" borderId="16" xfId="0" applyFont="1" applyFill="1" applyBorder="1" applyAlignment="1" applyProtection="1">
      <alignment horizontal="center" vertical="center"/>
      <protection/>
    </xf>
    <xf numFmtId="0" fontId="0" fillId="0" borderId="14" xfId="0" applyBorder="1" applyAlignment="1">
      <alignment/>
    </xf>
    <xf numFmtId="0" fontId="17" fillId="33" borderId="0" xfId="0" applyFont="1" applyFill="1" applyBorder="1" applyAlignment="1" applyProtection="1">
      <alignment horizontal="center"/>
      <protection/>
    </xf>
    <xf numFmtId="0" fontId="17" fillId="33" borderId="14" xfId="0" applyFont="1" applyFill="1" applyBorder="1" applyAlignment="1" applyProtection="1">
      <alignment horizontal="center"/>
      <protection/>
    </xf>
    <xf numFmtId="0" fontId="20" fillId="33" borderId="0" xfId="0" applyFont="1" applyFill="1" applyBorder="1" applyAlignment="1" applyProtection="1">
      <alignment horizontal="center" vertical="center"/>
      <protection/>
    </xf>
    <xf numFmtId="0" fontId="20" fillId="33" borderId="14"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1" fillId="33" borderId="14"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0" fillId="0" borderId="0" xfId="0" applyAlignment="1">
      <alignment/>
    </xf>
    <xf numFmtId="0" fontId="21" fillId="33" borderId="16" xfId="0" applyFont="1" applyFill="1" applyBorder="1" applyAlignment="1" applyProtection="1">
      <alignment horizontal="center" vertical="center" wrapText="1"/>
      <protection/>
    </xf>
    <xf numFmtId="0" fontId="21" fillId="33" borderId="14" xfId="0" applyFont="1" applyFill="1" applyBorder="1" applyAlignment="1" applyProtection="1">
      <alignment horizontal="center" vertical="center" wrapText="1"/>
      <protection/>
    </xf>
    <xf numFmtId="0" fontId="0" fillId="0" borderId="16" xfId="0" applyBorder="1" applyAlignment="1">
      <alignment/>
    </xf>
    <xf numFmtId="0" fontId="21" fillId="33" borderId="16" xfId="0" applyFont="1" applyFill="1" applyBorder="1" applyAlignment="1" applyProtection="1">
      <alignment horizontal="center" vertical="center"/>
      <protection/>
    </xf>
    <xf numFmtId="0" fontId="8"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14" xfId="0" applyFont="1" applyFill="1" applyBorder="1" applyAlignment="1" applyProtection="1">
      <alignment horizontal="center" vertical="center"/>
      <protection/>
    </xf>
    <xf numFmtId="0" fontId="89" fillId="45" borderId="0" xfId="0" applyFont="1" applyFill="1" applyBorder="1" applyAlignment="1" applyProtection="1">
      <alignment horizontal="center" vertical="center"/>
      <protection/>
    </xf>
    <xf numFmtId="0" fontId="90" fillId="45" borderId="0" xfId="0" applyFont="1" applyFill="1"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0" fillId="0" borderId="15" xfId="0" applyBorder="1" applyAlignment="1">
      <alignment horizontal="left"/>
    </xf>
    <xf numFmtId="0" fontId="0" fillId="0" borderId="16" xfId="0" applyBorder="1" applyAlignment="1">
      <alignment horizontal="left"/>
    </xf>
    <xf numFmtId="0" fontId="0" fillId="0" borderId="34" xfId="0" applyBorder="1" applyAlignment="1">
      <alignment horizontal="left"/>
    </xf>
    <xf numFmtId="0" fontId="90" fillId="0" borderId="0" xfId="0" applyFont="1" applyBorder="1" applyAlignment="1">
      <alignment horizontal="left"/>
    </xf>
    <xf numFmtId="0" fontId="1" fillId="33" borderId="0" xfId="0" applyFont="1" applyFill="1" applyAlignment="1" applyProtection="1">
      <alignment horizont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8" fillId="0" borderId="0" xfId="0" applyFont="1" applyFill="1" applyBorder="1" applyAlignment="1" applyProtection="1">
      <alignment horizontal="center" wrapText="1"/>
      <protection/>
    </xf>
    <xf numFmtId="0" fontId="8" fillId="0" borderId="0" xfId="0" applyFont="1" applyFill="1" applyBorder="1" applyAlignment="1" applyProtection="1">
      <alignment horizontal="center"/>
      <protection/>
    </xf>
    <xf numFmtId="0" fontId="8" fillId="0" borderId="14"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0</xdr:rowOff>
    </xdr:from>
    <xdr:to>
      <xdr:col>150</xdr:col>
      <xdr:colOff>0</xdr:colOff>
      <xdr:row>64</xdr:row>
      <xdr:rowOff>0</xdr:rowOff>
    </xdr:to>
    <xdr:sp>
      <xdr:nvSpPr>
        <xdr:cNvPr id="1" name="TextBox 4"/>
        <xdr:cNvSpPr txBox="1">
          <a:spLocks noChangeArrowheads="1"/>
        </xdr:cNvSpPr>
      </xdr:nvSpPr>
      <xdr:spPr>
        <a:xfrm>
          <a:off x="1200150" y="333375"/>
          <a:ext cx="8801100" cy="393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130</xdr:col>
      <xdr:colOff>0</xdr:colOff>
      <xdr:row>59</xdr:row>
      <xdr:rowOff>28575</xdr:rowOff>
    </xdr:from>
    <xdr:to>
      <xdr:col>143</xdr:col>
      <xdr:colOff>38100</xdr:colOff>
      <xdr:row>80</xdr:row>
      <xdr:rowOff>0</xdr:rowOff>
    </xdr:to>
    <xdr:pic>
      <xdr:nvPicPr>
        <xdr:cNvPr id="2" name="Picture 5"/>
        <xdr:cNvPicPr preferRelativeResize="1">
          <a:picLocks noChangeAspect="1"/>
        </xdr:cNvPicPr>
      </xdr:nvPicPr>
      <xdr:blipFill>
        <a:blip r:embed="rId1"/>
        <a:stretch>
          <a:fillRect/>
        </a:stretch>
      </xdr:blipFill>
      <xdr:spPr>
        <a:xfrm>
          <a:off x="8667750" y="3962400"/>
          <a:ext cx="9048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96"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05" zoomScaleNormal="205"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3" t="s">
        <v>39</v>
      </c>
    </row>
    <row r="2" ht="112.5" customHeight="1">
      <c r="A2" s="94"/>
    </row>
    <row r="3" ht="112.5" customHeight="1">
      <c r="A3" s="94"/>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2"/>
  <sheetViews>
    <sheetView zoomScalePageLayoutView="0" workbookViewId="0" topLeftCell="A1">
      <selection activeCell="B17" sqref="B17"/>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0" customHeight="1">
      <c r="A1" s="87" t="s">
        <v>0</v>
      </c>
      <c r="B1" s="88" t="s">
        <v>5</v>
      </c>
      <c r="C1" s="292" t="s">
        <v>23</v>
      </c>
      <c r="D1" s="293"/>
      <c r="E1" s="293"/>
    </row>
    <row r="2" spans="1:4" ht="18" customHeight="1">
      <c r="A2" s="35" t="s">
        <v>47</v>
      </c>
      <c r="B2" s="36" t="s">
        <v>51</v>
      </c>
      <c r="C2" s="4" t="s">
        <v>24</v>
      </c>
      <c r="D2" s="5" t="s">
        <v>25</v>
      </c>
    </row>
    <row r="3" spans="1:4" ht="18" customHeight="1">
      <c r="A3" s="35" t="s">
        <v>48</v>
      </c>
      <c r="B3" s="36" t="s">
        <v>52</v>
      </c>
      <c r="C3" s="4" t="s">
        <v>4</v>
      </c>
      <c r="D3" s="84">
        <v>0.009722222222222222</v>
      </c>
    </row>
    <row r="4" spans="1:3" ht="18" customHeight="1">
      <c r="A4" s="35" t="s">
        <v>49</v>
      </c>
      <c r="B4" s="36" t="s">
        <v>53</v>
      </c>
      <c r="C4" s="4" t="s">
        <v>42</v>
      </c>
    </row>
    <row r="5" spans="1:4" ht="18" customHeight="1">
      <c r="A5" s="35" t="s">
        <v>50</v>
      </c>
      <c r="B5" s="36" t="s">
        <v>54</v>
      </c>
      <c r="C5" s="4" t="s">
        <v>58</v>
      </c>
      <c r="D5" s="84">
        <v>0.0006944444444444445</v>
      </c>
    </row>
    <row r="6" spans="1:4" ht="30" customHeight="1">
      <c r="A6" s="86" t="s">
        <v>3</v>
      </c>
      <c r="B6" s="91" t="s">
        <v>60</v>
      </c>
      <c r="C6" s="7" t="s">
        <v>56</v>
      </c>
      <c r="D6" s="6"/>
    </row>
    <row r="7" spans="1:4" ht="14.25" customHeight="1">
      <c r="A7" s="85" t="s">
        <v>55</v>
      </c>
      <c r="B7" s="92" t="s">
        <v>63</v>
      </c>
      <c r="C7" s="4" t="s">
        <v>59</v>
      </c>
      <c r="D7" s="84">
        <v>0.004166666666666667</v>
      </c>
    </row>
    <row r="8" spans="1:3" ht="18" customHeight="1">
      <c r="A8" s="85" t="s">
        <v>44</v>
      </c>
      <c r="B8" s="92" t="s">
        <v>64</v>
      </c>
      <c r="C8" s="7" t="s">
        <v>57</v>
      </c>
    </row>
    <row r="9" spans="1:2" ht="18" customHeight="1">
      <c r="A9" s="85" t="s">
        <v>45</v>
      </c>
      <c r="B9" s="92" t="s">
        <v>65</v>
      </c>
    </row>
    <row r="10" spans="1:2" ht="18" customHeight="1">
      <c r="A10" s="85" t="s">
        <v>46</v>
      </c>
      <c r="B10" s="92" t="s">
        <v>66</v>
      </c>
    </row>
    <row r="11" spans="1:2" ht="30" customHeight="1">
      <c r="A11" s="89" t="s">
        <v>61</v>
      </c>
      <c r="B11" s="8" t="s">
        <v>62</v>
      </c>
    </row>
    <row r="12" spans="1:3" ht="18" customHeight="1">
      <c r="A12" s="82" t="s">
        <v>67</v>
      </c>
      <c r="B12" s="83" t="s">
        <v>71</v>
      </c>
      <c r="C12" s="4" t="s">
        <v>26</v>
      </c>
    </row>
    <row r="13" spans="1:4" ht="18" customHeight="1">
      <c r="A13" s="82" t="s">
        <v>68</v>
      </c>
      <c r="B13" s="83" t="s">
        <v>72</v>
      </c>
      <c r="C13" s="4" t="s">
        <v>27</v>
      </c>
      <c r="D13" s="37">
        <v>0.375</v>
      </c>
    </row>
    <row r="14" spans="1:2" ht="18" customHeight="1">
      <c r="A14" s="82" t="s">
        <v>69</v>
      </c>
      <c r="B14" s="83" t="s">
        <v>73</v>
      </c>
    </row>
    <row r="15" spans="1:2" ht="18" customHeight="1">
      <c r="A15" s="82" t="s">
        <v>70</v>
      </c>
      <c r="B15" s="83" t="s">
        <v>74</v>
      </c>
    </row>
    <row r="16" spans="1:2" ht="21">
      <c r="A16" s="193" t="s">
        <v>105</v>
      </c>
      <c r="B16" s="4"/>
    </row>
    <row r="17" ht="12.75">
      <c r="A17" s="194" t="s">
        <v>99</v>
      </c>
    </row>
    <row r="18" spans="1:2" ht="12.75">
      <c r="A18" s="194" t="s">
        <v>100</v>
      </c>
      <c r="B18" s="4"/>
    </row>
    <row r="19" ht="12.75">
      <c r="A19" s="194" t="s">
        <v>101</v>
      </c>
    </row>
    <row r="20" ht="12.75">
      <c r="A20" s="194" t="s">
        <v>102</v>
      </c>
    </row>
    <row r="21" ht="12.75">
      <c r="A21" s="194" t="s">
        <v>103</v>
      </c>
    </row>
    <row r="22" ht="12.75">
      <c r="A22" s="194" t="s">
        <v>104</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P359"/>
  <sheetViews>
    <sheetView showRowColHeaders="0" zoomScale="137" zoomScaleNormal="137" zoomScalePageLayoutView="0" workbookViewId="0" topLeftCell="A1">
      <selection activeCell="I22" sqref="I22"/>
    </sheetView>
  </sheetViews>
  <sheetFormatPr defaultColWidth="11.421875" defaultRowHeight="12.75"/>
  <cols>
    <col min="1" max="1" width="6.8515625" style="109" customWidth="1"/>
    <col min="2" max="2" width="15.421875" style="48" customWidth="1"/>
    <col min="3" max="3" width="4.7109375" style="98" customWidth="1"/>
    <col min="4" max="4" width="4.8515625" style="43" customWidth="1"/>
    <col min="5" max="5" width="3.8515625" style="43" customWidth="1"/>
    <col min="6" max="6" width="23.421875" style="43" customWidth="1"/>
    <col min="7" max="7" width="2.57421875" style="41" customWidth="1"/>
    <col min="8" max="8" width="21.57421875" style="43" customWidth="1"/>
    <col min="9" max="9" width="4.7109375" style="41" customWidth="1"/>
    <col min="10" max="10" width="4.421875" style="43" customWidth="1"/>
    <col min="11" max="11" width="3.8515625" style="41" customWidth="1"/>
    <col min="12" max="12" width="29.28125" style="41" customWidth="1"/>
    <col min="13" max="13" width="3.8515625" style="41" customWidth="1"/>
    <col min="14" max="16384" width="11.421875" style="41" customWidth="1"/>
  </cols>
  <sheetData>
    <row r="1" spans="1:11" s="42" customFormat="1" ht="12.75">
      <c r="A1" s="306" t="s">
        <v>0</v>
      </c>
      <c r="B1" s="306"/>
      <c r="C1" s="38" t="s">
        <v>1</v>
      </c>
      <c r="D1" s="39" t="s">
        <v>2</v>
      </c>
      <c r="E1" s="40"/>
      <c r="F1" s="41"/>
      <c r="G1" s="318" t="s">
        <v>5</v>
      </c>
      <c r="H1" s="318"/>
      <c r="I1" s="38" t="s">
        <v>1</v>
      </c>
      <c r="J1" s="103" t="s">
        <v>2</v>
      </c>
      <c r="K1" s="103"/>
    </row>
    <row r="2" spans="1:11" ht="12.75">
      <c r="A2" s="305" t="str">
        <f>Vorgaben!A2</f>
        <v>M01</v>
      </c>
      <c r="B2" s="305"/>
      <c r="C2" s="195"/>
      <c r="D2" s="45"/>
      <c r="E2" s="45"/>
      <c r="F2" s="41"/>
      <c r="G2" s="305" t="str">
        <f>Vorgaben!B2</f>
        <v>M05</v>
      </c>
      <c r="H2" s="305"/>
      <c r="I2" s="45"/>
      <c r="J2" s="46"/>
      <c r="K2" s="46"/>
    </row>
    <row r="3" spans="1:11" ht="12.75">
      <c r="A3" s="305" t="str">
        <f>Vorgaben!A3</f>
        <v>M02</v>
      </c>
      <c r="B3" s="305"/>
      <c r="C3" s="195"/>
      <c r="D3" s="45"/>
      <c r="E3" s="45"/>
      <c r="F3" s="41"/>
      <c r="G3" s="305" t="str">
        <f>Vorgaben!B3</f>
        <v>M06</v>
      </c>
      <c r="H3" s="305"/>
      <c r="I3" s="45"/>
      <c r="J3" s="46"/>
      <c r="K3" s="46"/>
    </row>
    <row r="4" spans="1:11" ht="12.75">
      <c r="A4" s="305" t="str">
        <f>Vorgaben!A4</f>
        <v>M03</v>
      </c>
      <c r="B4" s="305"/>
      <c r="C4" s="195"/>
      <c r="D4" s="45"/>
      <c r="E4" s="45"/>
      <c r="F4" s="41"/>
      <c r="G4" s="305" t="str">
        <f>Vorgaben!B4</f>
        <v>M07</v>
      </c>
      <c r="H4" s="305"/>
      <c r="I4" s="45"/>
      <c r="J4" s="46"/>
      <c r="K4" s="46"/>
    </row>
    <row r="5" spans="1:11" ht="12.75">
      <c r="A5" s="305" t="str">
        <f>Vorgaben!A5</f>
        <v>M04</v>
      </c>
      <c r="B5" s="305"/>
      <c r="C5" s="195"/>
      <c r="D5" s="45"/>
      <c r="E5" s="45"/>
      <c r="F5" s="41"/>
      <c r="G5" s="305" t="str">
        <f>Vorgaben!B5</f>
        <v>M08</v>
      </c>
      <c r="H5" s="305"/>
      <c r="I5" s="45"/>
      <c r="J5" s="46"/>
      <c r="K5" s="46"/>
    </row>
    <row r="6" spans="2:10" ht="12.75" hidden="1">
      <c r="B6" s="41"/>
      <c r="C6" s="97"/>
      <c r="D6" s="41"/>
      <c r="E6" s="41"/>
      <c r="F6" s="41"/>
      <c r="H6" s="41"/>
      <c r="J6" s="41"/>
    </row>
    <row r="7" ht="12.75"/>
    <row r="8" spans="1:11" ht="12.75">
      <c r="A8" s="306" t="s">
        <v>3</v>
      </c>
      <c r="B8" s="306"/>
      <c r="C8" s="38" t="s">
        <v>1</v>
      </c>
      <c r="D8" s="39" t="s">
        <v>2</v>
      </c>
      <c r="E8" s="40"/>
      <c r="G8" s="306" t="s">
        <v>60</v>
      </c>
      <c r="H8" s="306"/>
      <c r="I8" s="38" t="s">
        <v>1</v>
      </c>
      <c r="J8" s="103" t="s">
        <v>2</v>
      </c>
      <c r="K8" s="103"/>
    </row>
    <row r="9" spans="1:11" ht="12.75">
      <c r="A9" s="305" t="str">
        <f>Vorgaben!A7</f>
        <v>M09</v>
      </c>
      <c r="B9" s="305"/>
      <c r="C9" s="195"/>
      <c r="D9" s="45"/>
      <c r="E9" s="45"/>
      <c r="G9" s="305" t="str">
        <f>Vorgaben!B7</f>
        <v>M13</v>
      </c>
      <c r="H9" s="305"/>
      <c r="I9" s="44"/>
      <c r="J9" s="45"/>
      <c r="K9" s="45"/>
    </row>
    <row r="10" spans="1:11" ht="12.75">
      <c r="A10" s="305" t="str">
        <f>Vorgaben!A8</f>
        <v>M10</v>
      </c>
      <c r="B10" s="305"/>
      <c r="C10" s="195"/>
      <c r="D10" s="45"/>
      <c r="E10" s="45"/>
      <c r="G10" s="305" t="str">
        <f>Vorgaben!B8</f>
        <v>M14</v>
      </c>
      <c r="H10" s="305"/>
      <c r="I10" s="44"/>
      <c r="J10" s="45"/>
      <c r="K10" s="45"/>
    </row>
    <row r="11" spans="1:11" ht="12.75">
      <c r="A11" s="305" t="str">
        <f>Vorgaben!A9</f>
        <v>M11</v>
      </c>
      <c r="B11" s="305"/>
      <c r="C11" s="195"/>
      <c r="D11" s="45"/>
      <c r="E11" s="45"/>
      <c r="G11" s="305" t="str">
        <f>Vorgaben!B9</f>
        <v>M15</v>
      </c>
      <c r="H11" s="305"/>
      <c r="I11" s="44"/>
      <c r="J11" s="45"/>
      <c r="K11" s="45"/>
    </row>
    <row r="12" spans="1:11" ht="12.75">
      <c r="A12" s="305" t="str">
        <f>Vorgaben!A10</f>
        <v>M12</v>
      </c>
      <c r="B12" s="305"/>
      <c r="C12" s="195"/>
      <c r="D12" s="45"/>
      <c r="E12" s="45"/>
      <c r="G12" s="305" t="str">
        <f>Vorgaben!B10</f>
        <v>M16</v>
      </c>
      <c r="H12" s="305"/>
      <c r="I12" s="44"/>
      <c r="J12" s="45"/>
      <c r="K12" s="45"/>
    </row>
    <row r="13" spans="2:10" ht="12.75" hidden="1">
      <c r="B13" s="41"/>
      <c r="C13" s="97"/>
      <c r="D13" s="41"/>
      <c r="E13" s="41"/>
      <c r="F13" s="41"/>
      <c r="H13" s="41"/>
      <c r="J13" s="41"/>
    </row>
    <row r="15" spans="1:11" ht="12.75">
      <c r="A15" s="306" t="s">
        <v>61</v>
      </c>
      <c r="B15" s="306"/>
      <c r="C15" s="38" t="s">
        <v>1</v>
      </c>
      <c r="D15" s="39" t="s">
        <v>2</v>
      </c>
      <c r="E15" s="40"/>
      <c r="G15" s="306" t="s">
        <v>62</v>
      </c>
      <c r="H15" s="306"/>
      <c r="I15" s="38" t="s">
        <v>1</v>
      </c>
      <c r="J15" s="39" t="s">
        <v>2</v>
      </c>
      <c r="K15" s="40"/>
    </row>
    <row r="16" spans="1:11" ht="12.75">
      <c r="A16" s="305" t="str">
        <f>Vorgaben!A12</f>
        <v>M17</v>
      </c>
      <c r="B16" s="305"/>
      <c r="C16" s="195"/>
      <c r="D16" s="45"/>
      <c r="E16" s="45"/>
      <c r="G16" s="305" t="str">
        <f>Vorgaben!B12</f>
        <v>M21</v>
      </c>
      <c r="H16" s="305"/>
      <c r="I16" s="44"/>
      <c r="J16" s="45"/>
      <c r="K16" s="45"/>
    </row>
    <row r="17" spans="1:11" ht="12.75">
      <c r="A17" s="305" t="str">
        <f>Vorgaben!A13</f>
        <v>M18</v>
      </c>
      <c r="B17" s="305"/>
      <c r="C17" s="195"/>
      <c r="D17" s="45"/>
      <c r="E17" s="45"/>
      <c r="G17" s="305" t="str">
        <f>Vorgaben!B13</f>
        <v>M22</v>
      </c>
      <c r="H17" s="305"/>
      <c r="I17" s="44"/>
      <c r="J17" s="45"/>
      <c r="K17" s="45"/>
    </row>
    <row r="18" spans="1:11" ht="12.75">
      <c r="A18" s="305" t="str">
        <f>Vorgaben!A14</f>
        <v>M19</v>
      </c>
      <c r="B18" s="305"/>
      <c r="C18" s="195"/>
      <c r="D18" s="45"/>
      <c r="E18" s="45"/>
      <c r="G18" s="305" t="str">
        <f>Vorgaben!B14</f>
        <v>M23</v>
      </c>
      <c r="H18" s="305"/>
      <c r="I18" s="44"/>
      <c r="J18" s="45"/>
      <c r="K18" s="45"/>
    </row>
    <row r="19" spans="1:11" ht="12.75">
      <c r="A19" s="305" t="str">
        <f>Vorgaben!A15</f>
        <v>M20</v>
      </c>
      <c r="B19" s="305"/>
      <c r="C19" s="195"/>
      <c r="D19" s="45"/>
      <c r="E19" s="45"/>
      <c r="G19" s="305" t="str">
        <f>Vorgaben!B15</f>
        <v>M24</v>
      </c>
      <c r="H19" s="305"/>
      <c r="I19" s="44"/>
      <c r="J19" s="45"/>
      <c r="K19" s="45"/>
    </row>
    <row r="20" spans="2:10" ht="12.75">
      <c r="B20" s="41"/>
      <c r="C20" s="97"/>
      <c r="D20" s="41"/>
      <c r="E20" s="41"/>
      <c r="H20" s="41"/>
      <c r="J20" s="41"/>
    </row>
    <row r="21" spans="1:12" ht="12.75">
      <c r="A21" s="320" t="s">
        <v>105</v>
      </c>
      <c r="B21" s="321"/>
      <c r="C21" s="38" t="s">
        <v>1</v>
      </c>
      <c r="D21" s="202" t="s">
        <v>2</v>
      </c>
      <c r="E21" s="203"/>
      <c r="G21" s="198"/>
      <c r="H21" s="199"/>
      <c r="I21" s="198"/>
      <c r="J21" s="199"/>
      <c r="K21" s="198"/>
      <c r="L21" s="198"/>
    </row>
    <row r="22" spans="1:12" ht="12.75">
      <c r="A22" s="305" t="str">
        <f>Vorgaben!A17</f>
        <v>M25</v>
      </c>
      <c r="B22" s="305"/>
      <c r="C22" s="195"/>
      <c r="D22" s="45"/>
      <c r="E22" s="45"/>
      <c r="G22" s="319"/>
      <c r="H22" s="319"/>
      <c r="I22" s="200"/>
      <c r="J22" s="201"/>
      <c r="K22" s="201"/>
      <c r="L22" s="198"/>
    </row>
    <row r="23" spans="1:12" ht="12.75">
      <c r="A23" s="305" t="str">
        <f>Vorgaben!A18</f>
        <v>M26</v>
      </c>
      <c r="B23" s="305"/>
      <c r="C23" s="195"/>
      <c r="D23" s="45"/>
      <c r="E23" s="45"/>
      <c r="G23" s="319"/>
      <c r="H23" s="319"/>
      <c r="I23" s="200"/>
      <c r="J23" s="201"/>
      <c r="K23" s="201"/>
      <c r="L23" s="198"/>
    </row>
    <row r="24" spans="1:12" ht="12.75">
      <c r="A24" s="305" t="str">
        <f>Vorgaben!A19</f>
        <v>M27</v>
      </c>
      <c r="B24" s="305"/>
      <c r="C24" s="195"/>
      <c r="D24" s="45"/>
      <c r="E24" s="45"/>
      <c r="G24" s="319"/>
      <c r="H24" s="319"/>
      <c r="I24" s="200"/>
      <c r="J24" s="201"/>
      <c r="K24" s="201"/>
      <c r="L24" s="198"/>
    </row>
    <row r="25" spans="1:12" ht="12.75">
      <c r="A25" s="305" t="str">
        <f>Vorgaben!A20</f>
        <v>M28</v>
      </c>
      <c r="B25" s="305"/>
      <c r="C25" s="195"/>
      <c r="D25" s="45"/>
      <c r="E25" s="45"/>
      <c r="G25" s="319"/>
      <c r="H25" s="319"/>
      <c r="I25" s="200"/>
      <c r="J25" s="201"/>
      <c r="K25" s="201"/>
      <c r="L25" s="198"/>
    </row>
    <row r="26" spans="1:12" ht="12.75">
      <c r="A26" s="305" t="str">
        <f>Vorgaben!A21</f>
        <v>M29</v>
      </c>
      <c r="B26" s="305"/>
      <c r="C26" s="195"/>
      <c r="D26" s="45"/>
      <c r="E26" s="45"/>
      <c r="G26" s="319"/>
      <c r="H26" s="319"/>
      <c r="I26" s="200"/>
      <c r="J26" s="201"/>
      <c r="K26" s="201"/>
      <c r="L26" s="198"/>
    </row>
    <row r="27" spans="1:12" ht="12.75">
      <c r="A27" s="305" t="str">
        <f>Vorgaben!A22</f>
        <v>M30</v>
      </c>
      <c r="B27" s="305"/>
      <c r="C27" s="195"/>
      <c r="D27" s="45"/>
      <c r="E27" s="45"/>
      <c r="G27" s="319"/>
      <c r="H27" s="319"/>
      <c r="I27" s="200"/>
      <c r="J27" s="201"/>
      <c r="K27" s="201"/>
      <c r="L27" s="198"/>
    </row>
    <row r="28" ht="21.75" customHeight="1"/>
    <row r="29" spans="1:11" s="47" customFormat="1" ht="38.25" customHeight="1" thickBot="1">
      <c r="A29" s="110" t="s">
        <v>6</v>
      </c>
      <c r="B29" s="197" t="s">
        <v>108</v>
      </c>
      <c r="C29" s="115" t="s">
        <v>107</v>
      </c>
      <c r="D29" s="311" t="s">
        <v>8</v>
      </c>
      <c r="E29" s="311"/>
      <c r="F29" s="308" t="s">
        <v>9</v>
      </c>
      <c r="G29" s="308"/>
      <c r="H29" s="308"/>
      <c r="I29" s="307" t="s">
        <v>10</v>
      </c>
      <c r="J29" s="307"/>
      <c r="K29" s="307"/>
    </row>
    <row r="30" spans="1:11" ht="12.75">
      <c r="A30" s="222">
        <f>Vorgaben!$D$13</f>
        <v>0.375</v>
      </c>
      <c r="B30" s="223" t="s">
        <v>87</v>
      </c>
      <c r="C30" s="224">
        <v>1</v>
      </c>
      <c r="D30" s="309" t="s">
        <v>11</v>
      </c>
      <c r="E30" s="309"/>
      <c r="F30" s="225" t="str">
        <f>$A$2</f>
        <v>M01</v>
      </c>
      <c r="G30" s="226" t="s">
        <v>12</v>
      </c>
      <c r="H30" s="227" t="str">
        <f>$A$3</f>
        <v>M02</v>
      </c>
      <c r="I30" s="228"/>
      <c r="J30" s="229" t="s">
        <v>13</v>
      </c>
      <c r="K30" s="230"/>
    </row>
    <row r="31" spans="1:11" ht="12.75">
      <c r="A31" s="231">
        <f>A30</f>
        <v>0.375</v>
      </c>
      <c r="B31" s="135" t="s">
        <v>88</v>
      </c>
      <c r="C31" s="232">
        <f>C30+1</f>
        <v>2</v>
      </c>
      <c r="D31" s="300" t="s">
        <v>11</v>
      </c>
      <c r="E31" s="300"/>
      <c r="F31" s="233" t="str">
        <f>$A$4</f>
        <v>M03</v>
      </c>
      <c r="G31" s="234" t="s">
        <v>12</v>
      </c>
      <c r="H31" s="235" t="str">
        <f>$A$5</f>
        <v>M04</v>
      </c>
      <c r="I31" s="236"/>
      <c r="J31" s="199" t="s">
        <v>13</v>
      </c>
      <c r="K31" s="237"/>
    </row>
    <row r="32" spans="1:11" ht="12.75">
      <c r="A32" s="284">
        <f>A31</f>
        <v>0.375</v>
      </c>
      <c r="B32" s="263" t="s">
        <v>110</v>
      </c>
      <c r="C32" s="264">
        <f aca="true" t="shared" si="0" ref="C32:C81">C31+1</f>
        <v>3</v>
      </c>
      <c r="D32" s="301" t="s">
        <v>14</v>
      </c>
      <c r="E32" s="301"/>
      <c r="F32" s="265" t="str">
        <f>$G$4</f>
        <v>M07</v>
      </c>
      <c r="G32" s="266" t="s">
        <v>12</v>
      </c>
      <c r="H32" s="267" t="str">
        <f>$G$5</f>
        <v>M08</v>
      </c>
      <c r="I32" s="268"/>
      <c r="J32" s="269" t="s">
        <v>13</v>
      </c>
      <c r="K32" s="285"/>
    </row>
    <row r="33" spans="1:11" ht="12.75">
      <c r="A33" s="286">
        <f>A32+Vorgaben!$D$3+Vorgaben!$D$5</f>
        <v>0.3854166666666667</v>
      </c>
      <c r="B33" s="270" t="s">
        <v>87</v>
      </c>
      <c r="C33" s="271">
        <f t="shared" si="0"/>
        <v>4</v>
      </c>
      <c r="D33" s="304" t="s">
        <v>14</v>
      </c>
      <c r="E33" s="304"/>
      <c r="F33" s="272" t="str">
        <f>$G$2</f>
        <v>M05</v>
      </c>
      <c r="G33" s="273" t="s">
        <v>12</v>
      </c>
      <c r="H33" s="274" t="str">
        <f>$G$3</f>
        <v>M06</v>
      </c>
      <c r="I33" s="275"/>
      <c r="J33" s="276" t="s">
        <v>13</v>
      </c>
      <c r="K33" s="287"/>
    </row>
    <row r="34" spans="1:11" ht="12.75">
      <c r="A34" s="238">
        <f>A33</f>
        <v>0.3854166666666667</v>
      </c>
      <c r="B34" s="239" t="s">
        <v>88</v>
      </c>
      <c r="C34" s="240">
        <f t="shared" si="0"/>
        <v>5</v>
      </c>
      <c r="D34" s="303" t="s">
        <v>15</v>
      </c>
      <c r="E34" s="303"/>
      <c r="F34" s="241" t="str">
        <f>$A$11</f>
        <v>M11</v>
      </c>
      <c r="G34" s="242" t="s">
        <v>12</v>
      </c>
      <c r="H34" s="243" t="str">
        <f>$A$12</f>
        <v>M12</v>
      </c>
      <c r="I34" s="244"/>
      <c r="J34" s="245" t="s">
        <v>13</v>
      </c>
      <c r="K34" s="246"/>
    </row>
    <row r="35" spans="1:11" ht="12.75">
      <c r="A35" s="288">
        <f>A34</f>
        <v>0.3854166666666667</v>
      </c>
      <c r="B35" s="277" t="s">
        <v>110</v>
      </c>
      <c r="C35" s="278">
        <f t="shared" si="0"/>
        <v>6</v>
      </c>
      <c r="D35" s="302" t="s">
        <v>15</v>
      </c>
      <c r="E35" s="302"/>
      <c r="F35" s="279" t="str">
        <f>$A$9</f>
        <v>M09</v>
      </c>
      <c r="G35" s="280" t="s">
        <v>12</v>
      </c>
      <c r="H35" s="281" t="str">
        <f>$A$10</f>
        <v>M10</v>
      </c>
      <c r="I35" s="282"/>
      <c r="J35" s="283" t="s">
        <v>13</v>
      </c>
      <c r="K35" s="289"/>
    </row>
    <row r="36" spans="1:11" ht="12.75">
      <c r="A36" s="290">
        <f>A35+Vorgaben!$D$3+Vorgaben!$D$5</f>
        <v>0.39583333333333337</v>
      </c>
      <c r="B36" s="256" t="s">
        <v>87</v>
      </c>
      <c r="C36" s="257">
        <f t="shared" si="0"/>
        <v>7</v>
      </c>
      <c r="D36" s="299" t="str">
        <f>Spielplan2!D16</f>
        <v>Gr. G</v>
      </c>
      <c r="E36" s="299"/>
      <c r="F36" s="258" t="str">
        <f>Spielplan2!F16</f>
        <v>M30</v>
      </c>
      <c r="G36" s="259"/>
      <c r="H36" s="260" t="str">
        <f>Spielplan2!H16</f>
        <v>M25</v>
      </c>
      <c r="I36" s="261">
        <v>0</v>
      </c>
      <c r="J36" s="262" t="s">
        <v>13</v>
      </c>
      <c r="K36" s="291">
        <v>5</v>
      </c>
    </row>
    <row r="37" spans="1:11" ht="12.75">
      <c r="A37" s="231">
        <f>A36</f>
        <v>0.39583333333333337</v>
      </c>
      <c r="B37" s="135" t="s">
        <v>88</v>
      </c>
      <c r="C37" s="232">
        <f t="shared" si="0"/>
        <v>8</v>
      </c>
      <c r="D37" s="300" t="str">
        <f>Spielplan2!D17</f>
        <v>Gr. G</v>
      </c>
      <c r="E37" s="300"/>
      <c r="F37" s="233" t="str">
        <f>Spielplan2!F17</f>
        <v>M26</v>
      </c>
      <c r="G37" s="234"/>
      <c r="H37" s="235" t="str">
        <f>Spielplan2!H17</f>
        <v>M27</v>
      </c>
      <c r="I37" s="236"/>
      <c r="J37" s="199" t="s">
        <v>13</v>
      </c>
      <c r="K37" s="237"/>
    </row>
    <row r="38" spans="1:11" ht="12.75">
      <c r="A38" s="284">
        <f>A37</f>
        <v>0.39583333333333337</v>
      </c>
      <c r="B38" s="263" t="s">
        <v>110</v>
      </c>
      <c r="C38" s="264">
        <f t="shared" si="0"/>
        <v>9</v>
      </c>
      <c r="D38" s="301" t="str">
        <f>Spielplan2!D12</f>
        <v>Gr. G</v>
      </c>
      <c r="E38" s="301"/>
      <c r="F38" s="265" t="str">
        <f>Spielplan2!F12</f>
        <v>M28</v>
      </c>
      <c r="G38" s="266"/>
      <c r="H38" s="267" t="str">
        <f>Spielplan2!H12</f>
        <v>M29</v>
      </c>
      <c r="I38" s="268"/>
      <c r="J38" s="269" t="s">
        <v>13</v>
      </c>
      <c r="K38" s="285"/>
    </row>
    <row r="39" spans="1:11" ht="12.75">
      <c r="A39" s="286">
        <f>A38+Vorgaben!$D$3+Vorgaben!$D$5</f>
        <v>0.40625000000000006</v>
      </c>
      <c r="B39" s="270" t="s">
        <v>87</v>
      </c>
      <c r="C39" s="271">
        <f t="shared" si="0"/>
        <v>10</v>
      </c>
      <c r="D39" s="304" t="s">
        <v>75</v>
      </c>
      <c r="E39" s="304"/>
      <c r="F39" s="272" t="str">
        <f>$G$9</f>
        <v>M13</v>
      </c>
      <c r="G39" s="273" t="s">
        <v>12</v>
      </c>
      <c r="H39" s="274" t="str">
        <f>$G$10</f>
        <v>M14</v>
      </c>
      <c r="I39" s="275"/>
      <c r="J39" s="276" t="s">
        <v>13</v>
      </c>
      <c r="K39" s="287"/>
    </row>
    <row r="40" spans="1:11" ht="12.75">
      <c r="A40" s="238">
        <f>A39</f>
        <v>0.40625000000000006</v>
      </c>
      <c r="B40" s="239" t="s">
        <v>88</v>
      </c>
      <c r="C40" s="240">
        <f t="shared" si="0"/>
        <v>11</v>
      </c>
      <c r="D40" s="303" t="s">
        <v>75</v>
      </c>
      <c r="E40" s="303"/>
      <c r="F40" s="241" t="str">
        <f>$G$11</f>
        <v>M15</v>
      </c>
      <c r="G40" s="242" t="s">
        <v>12</v>
      </c>
      <c r="H40" s="243" t="str">
        <f>$G$12</f>
        <v>M16</v>
      </c>
      <c r="I40" s="244"/>
      <c r="J40" s="245" t="s">
        <v>13</v>
      </c>
      <c r="K40" s="246"/>
    </row>
    <row r="41" spans="1:11" ht="12.75">
      <c r="A41" s="288">
        <f>A40</f>
        <v>0.40625000000000006</v>
      </c>
      <c r="B41" s="277" t="s">
        <v>110</v>
      </c>
      <c r="C41" s="278">
        <f t="shared" si="0"/>
        <v>12</v>
      </c>
      <c r="D41" s="302" t="s">
        <v>76</v>
      </c>
      <c r="E41" s="302"/>
      <c r="F41" s="279" t="str">
        <f>$A$16</f>
        <v>M17</v>
      </c>
      <c r="G41" s="280" t="s">
        <v>12</v>
      </c>
      <c r="H41" s="281" t="str">
        <f>$A$17</f>
        <v>M18</v>
      </c>
      <c r="I41" s="282"/>
      <c r="J41" s="283" t="s">
        <v>13</v>
      </c>
      <c r="K41" s="289"/>
    </row>
    <row r="42" spans="1:11" ht="12.75">
      <c r="A42" s="290">
        <f>A41+Vorgaben!$D$3+Vorgaben!$D$5</f>
        <v>0.41666666666666674</v>
      </c>
      <c r="B42" s="256" t="s">
        <v>87</v>
      </c>
      <c r="C42" s="257">
        <f t="shared" si="0"/>
        <v>13</v>
      </c>
      <c r="D42" s="299" t="s">
        <v>76</v>
      </c>
      <c r="E42" s="299"/>
      <c r="F42" s="258" t="str">
        <f>$A$18</f>
        <v>M19</v>
      </c>
      <c r="G42" s="259" t="s">
        <v>12</v>
      </c>
      <c r="H42" s="260" t="str">
        <f>$A$19</f>
        <v>M20</v>
      </c>
      <c r="I42" s="261"/>
      <c r="J42" s="262" t="s">
        <v>13</v>
      </c>
      <c r="K42" s="291"/>
    </row>
    <row r="43" spans="1:11" ht="12.75">
      <c r="A43" s="231">
        <f>A42</f>
        <v>0.41666666666666674</v>
      </c>
      <c r="B43" s="135" t="s">
        <v>88</v>
      </c>
      <c r="C43" s="232">
        <f t="shared" si="0"/>
        <v>14</v>
      </c>
      <c r="D43" s="300" t="s">
        <v>77</v>
      </c>
      <c r="E43" s="300"/>
      <c r="F43" s="233" t="str">
        <f>$G$16</f>
        <v>M21</v>
      </c>
      <c r="G43" s="234" t="s">
        <v>12</v>
      </c>
      <c r="H43" s="235" t="str">
        <f>$G$17</f>
        <v>M22</v>
      </c>
      <c r="I43" s="236"/>
      <c r="J43" s="199" t="s">
        <v>13</v>
      </c>
      <c r="K43" s="237"/>
    </row>
    <row r="44" spans="1:11" ht="12.75">
      <c r="A44" s="284">
        <f>A43</f>
        <v>0.41666666666666674</v>
      </c>
      <c r="B44" s="263" t="s">
        <v>110</v>
      </c>
      <c r="C44" s="264">
        <f t="shared" si="0"/>
        <v>15</v>
      </c>
      <c r="D44" s="301" t="s">
        <v>77</v>
      </c>
      <c r="E44" s="301"/>
      <c r="F44" s="265" t="str">
        <f>$G$18</f>
        <v>M23</v>
      </c>
      <c r="G44" s="266" t="s">
        <v>12</v>
      </c>
      <c r="H44" s="267" t="str">
        <f>$G$19</f>
        <v>M24</v>
      </c>
      <c r="I44" s="268"/>
      <c r="J44" s="269" t="s">
        <v>13</v>
      </c>
      <c r="K44" s="285"/>
    </row>
    <row r="45" spans="1:11" ht="12.75">
      <c r="A45" s="286">
        <f>A44+Vorgaben!$D$3+Vorgaben!$D$5</f>
        <v>0.4270833333333334</v>
      </c>
      <c r="B45" s="270" t="s">
        <v>87</v>
      </c>
      <c r="C45" s="271">
        <f t="shared" si="0"/>
        <v>16</v>
      </c>
      <c r="D45" s="304" t="str">
        <f>Spielplan2!D15</f>
        <v>Gr. G</v>
      </c>
      <c r="E45" s="304"/>
      <c r="F45" s="272" t="str">
        <f>Spielplan2!F15</f>
        <v>M26</v>
      </c>
      <c r="G45" s="273"/>
      <c r="H45" s="274" t="str">
        <f>Spielplan2!H15</f>
        <v>M30</v>
      </c>
      <c r="I45" s="275"/>
      <c r="J45" s="276" t="s">
        <v>13</v>
      </c>
      <c r="K45" s="287"/>
    </row>
    <row r="46" spans="1:11" ht="12.75">
      <c r="A46" s="238">
        <f>A45</f>
        <v>0.4270833333333334</v>
      </c>
      <c r="B46" s="239" t="s">
        <v>88</v>
      </c>
      <c r="C46" s="240">
        <f t="shared" si="0"/>
        <v>17</v>
      </c>
      <c r="D46" s="303" t="str">
        <f>Spielplan2!D20</f>
        <v>Gr. G</v>
      </c>
      <c r="E46" s="303"/>
      <c r="F46" s="241" t="str">
        <f>Spielplan2!F20</f>
        <v>M27</v>
      </c>
      <c r="G46" s="242"/>
      <c r="H46" s="243" t="str">
        <f>Spielplan2!H20</f>
        <v>M28</v>
      </c>
      <c r="I46" s="244"/>
      <c r="J46" s="245" t="s">
        <v>13</v>
      </c>
      <c r="K46" s="246"/>
    </row>
    <row r="47" spans="1:11" ht="12.75">
      <c r="A47" s="288">
        <f>A46</f>
        <v>0.4270833333333334</v>
      </c>
      <c r="B47" s="277" t="s">
        <v>110</v>
      </c>
      <c r="C47" s="278">
        <f t="shared" si="0"/>
        <v>18</v>
      </c>
      <c r="D47" s="302" t="str">
        <f>Spielplan2!D25</f>
        <v>Gr. G</v>
      </c>
      <c r="E47" s="302"/>
      <c r="F47" s="279" t="str">
        <f>Spielplan2!F25</f>
        <v>M25</v>
      </c>
      <c r="G47" s="280"/>
      <c r="H47" s="281" t="str">
        <f>Spielplan2!H25</f>
        <v>M29</v>
      </c>
      <c r="I47" s="282">
        <v>4</v>
      </c>
      <c r="J47" s="283" t="s">
        <v>13</v>
      </c>
      <c r="K47" s="289">
        <v>0</v>
      </c>
    </row>
    <row r="48" spans="1:11" ht="12.75">
      <c r="A48" s="290">
        <f>A47+Vorgaben!$D$3+Vorgaben!$D$5</f>
        <v>0.4375000000000001</v>
      </c>
      <c r="B48" s="256" t="s">
        <v>87</v>
      </c>
      <c r="C48" s="257">
        <f t="shared" si="0"/>
        <v>19</v>
      </c>
      <c r="D48" s="299" t="s">
        <v>11</v>
      </c>
      <c r="E48" s="299"/>
      <c r="F48" s="258" t="str">
        <f>$A$4</f>
        <v>M03</v>
      </c>
      <c r="G48" s="259" t="s">
        <v>12</v>
      </c>
      <c r="H48" s="260" t="str">
        <f>$A$3</f>
        <v>M02</v>
      </c>
      <c r="I48" s="261"/>
      <c r="J48" s="262" t="s">
        <v>13</v>
      </c>
      <c r="K48" s="291"/>
    </row>
    <row r="49" spans="1:11" ht="12.75">
      <c r="A49" s="231">
        <f>A48</f>
        <v>0.4375000000000001</v>
      </c>
      <c r="B49" s="135" t="s">
        <v>88</v>
      </c>
      <c r="C49" s="232">
        <f t="shared" si="0"/>
        <v>20</v>
      </c>
      <c r="D49" s="300" t="s">
        <v>11</v>
      </c>
      <c r="E49" s="300"/>
      <c r="F49" s="233" t="str">
        <f>$A$2</f>
        <v>M01</v>
      </c>
      <c r="G49" s="234" t="s">
        <v>12</v>
      </c>
      <c r="H49" s="235" t="str">
        <f>$A$5</f>
        <v>M04</v>
      </c>
      <c r="I49" s="236"/>
      <c r="J49" s="199" t="s">
        <v>13</v>
      </c>
      <c r="K49" s="237"/>
    </row>
    <row r="50" spans="1:11" ht="12.75">
      <c r="A50" s="284">
        <f>A49</f>
        <v>0.4375000000000001</v>
      </c>
      <c r="B50" s="263" t="s">
        <v>110</v>
      </c>
      <c r="C50" s="264">
        <f t="shared" si="0"/>
        <v>21</v>
      </c>
      <c r="D50" s="301" t="s">
        <v>14</v>
      </c>
      <c r="E50" s="301"/>
      <c r="F50" s="265" t="str">
        <f>$G$2</f>
        <v>M05</v>
      </c>
      <c r="G50" s="266" t="s">
        <v>12</v>
      </c>
      <c r="H50" s="267" t="str">
        <f>$G$4</f>
        <v>M07</v>
      </c>
      <c r="I50" s="268"/>
      <c r="J50" s="269" t="s">
        <v>13</v>
      </c>
      <c r="K50" s="285"/>
    </row>
    <row r="51" spans="1:11" ht="12.75">
      <c r="A51" s="286">
        <f>A50+Vorgaben!$D$3+Vorgaben!$D$5</f>
        <v>0.4479166666666668</v>
      </c>
      <c r="B51" s="270" t="s">
        <v>87</v>
      </c>
      <c r="C51" s="271">
        <f t="shared" si="0"/>
        <v>22</v>
      </c>
      <c r="D51" s="304" t="s">
        <v>14</v>
      </c>
      <c r="E51" s="304"/>
      <c r="F51" s="272" t="str">
        <f>$G$3</f>
        <v>M06</v>
      </c>
      <c r="G51" s="273" t="s">
        <v>12</v>
      </c>
      <c r="H51" s="274" t="str">
        <f>$G$5</f>
        <v>M08</v>
      </c>
      <c r="I51" s="275"/>
      <c r="J51" s="276" t="s">
        <v>13</v>
      </c>
      <c r="K51" s="287"/>
    </row>
    <row r="52" spans="1:11" ht="12.75">
      <c r="A52" s="238">
        <f>A51</f>
        <v>0.4479166666666668</v>
      </c>
      <c r="B52" s="239" t="s">
        <v>88</v>
      </c>
      <c r="C52" s="240">
        <f t="shared" si="0"/>
        <v>23</v>
      </c>
      <c r="D52" s="303" t="s">
        <v>15</v>
      </c>
      <c r="E52" s="303"/>
      <c r="F52" s="241" t="str">
        <f>$A$12</f>
        <v>M12</v>
      </c>
      <c r="G52" s="242" t="s">
        <v>12</v>
      </c>
      <c r="H52" s="243" t="str">
        <f>A9</f>
        <v>M09</v>
      </c>
      <c r="I52" s="244"/>
      <c r="J52" s="245" t="s">
        <v>13</v>
      </c>
      <c r="K52" s="246"/>
    </row>
    <row r="53" spans="1:11" ht="12.75">
      <c r="A53" s="288">
        <f>A52</f>
        <v>0.4479166666666668</v>
      </c>
      <c r="B53" s="277" t="s">
        <v>110</v>
      </c>
      <c r="C53" s="278">
        <f t="shared" si="0"/>
        <v>24</v>
      </c>
      <c r="D53" s="302" t="s">
        <v>15</v>
      </c>
      <c r="E53" s="302"/>
      <c r="F53" s="279" t="str">
        <f>$A$11</f>
        <v>M11</v>
      </c>
      <c r="G53" s="280" t="s">
        <v>12</v>
      </c>
      <c r="H53" s="281" t="str">
        <f>$A$10</f>
        <v>M10</v>
      </c>
      <c r="I53" s="282"/>
      <c r="J53" s="283" t="s">
        <v>13</v>
      </c>
      <c r="K53" s="289"/>
    </row>
    <row r="54" spans="1:11" ht="12.75">
      <c r="A54" s="290">
        <f>A53+Vorgaben!$D$3+Vorgaben!$D$5</f>
        <v>0.4583333333333335</v>
      </c>
      <c r="B54" s="256" t="s">
        <v>87</v>
      </c>
      <c r="C54" s="257">
        <f t="shared" si="0"/>
        <v>25</v>
      </c>
      <c r="D54" s="299" t="str">
        <f>Spielplan2!D13</f>
        <v>Gr. G</v>
      </c>
      <c r="E54" s="299"/>
      <c r="F54" s="258" t="str">
        <f>Spielplan2!F13</f>
        <v>M25</v>
      </c>
      <c r="G54" s="259"/>
      <c r="H54" s="260" t="str">
        <f>Spielplan2!H13</f>
        <v>M26</v>
      </c>
      <c r="I54" s="261">
        <v>1</v>
      </c>
      <c r="J54" s="262" t="s">
        <v>13</v>
      </c>
      <c r="K54" s="291">
        <v>0</v>
      </c>
    </row>
    <row r="55" spans="1:11" ht="12.75">
      <c r="A55" s="231">
        <f>A54</f>
        <v>0.4583333333333335</v>
      </c>
      <c r="B55" s="135" t="s">
        <v>88</v>
      </c>
      <c r="C55" s="232">
        <f t="shared" si="0"/>
        <v>26</v>
      </c>
      <c r="D55" s="300" t="str">
        <f>Spielplan2!D19</f>
        <v>Gr. G</v>
      </c>
      <c r="E55" s="300"/>
      <c r="F55" s="233" t="str">
        <f>Spielplan2!F19</f>
        <v>M27</v>
      </c>
      <c r="G55" s="234"/>
      <c r="H55" s="235" t="str">
        <f>Spielplan2!H19</f>
        <v>M29</v>
      </c>
      <c r="I55" s="236"/>
      <c r="J55" s="199" t="s">
        <v>13</v>
      </c>
      <c r="K55" s="237"/>
    </row>
    <row r="56" spans="1:11" ht="12.75">
      <c r="A56" s="284">
        <f>A55</f>
        <v>0.4583333333333335</v>
      </c>
      <c r="B56" s="263" t="s">
        <v>110</v>
      </c>
      <c r="C56" s="264">
        <f t="shared" si="0"/>
        <v>27</v>
      </c>
      <c r="D56" s="301" t="str">
        <f>Spielplan2!D18</f>
        <v>Gr. G</v>
      </c>
      <c r="E56" s="301"/>
      <c r="F56" s="265" t="str">
        <f>Spielplan2!F18</f>
        <v>M30</v>
      </c>
      <c r="G56" s="266"/>
      <c r="H56" s="267" t="str">
        <f>Spielplan2!H18</f>
        <v>M28</v>
      </c>
      <c r="I56" s="268"/>
      <c r="J56" s="269" t="s">
        <v>13</v>
      </c>
      <c r="K56" s="285"/>
    </row>
    <row r="57" spans="1:11" ht="12.75">
      <c r="A57" s="286">
        <f>A56+Vorgaben!$D$3+Vorgaben!$D$5</f>
        <v>0.46875000000000017</v>
      </c>
      <c r="B57" s="270" t="s">
        <v>87</v>
      </c>
      <c r="C57" s="271">
        <f t="shared" si="0"/>
        <v>28</v>
      </c>
      <c r="D57" s="304" t="s">
        <v>75</v>
      </c>
      <c r="E57" s="304"/>
      <c r="F57" s="272" t="str">
        <f>$G$9</f>
        <v>M13</v>
      </c>
      <c r="G57" s="273" t="s">
        <v>12</v>
      </c>
      <c r="H57" s="274" t="str">
        <f>$G$11</f>
        <v>M15</v>
      </c>
      <c r="I57" s="275"/>
      <c r="J57" s="276" t="s">
        <v>13</v>
      </c>
      <c r="K57" s="287"/>
    </row>
    <row r="58" spans="1:11" ht="12.75">
      <c r="A58" s="238">
        <f>A57</f>
        <v>0.46875000000000017</v>
      </c>
      <c r="B58" s="239" t="s">
        <v>88</v>
      </c>
      <c r="C58" s="240">
        <f t="shared" si="0"/>
        <v>29</v>
      </c>
      <c r="D58" s="303" t="s">
        <v>75</v>
      </c>
      <c r="E58" s="303"/>
      <c r="F58" s="241" t="str">
        <f>$G$10</f>
        <v>M14</v>
      </c>
      <c r="G58" s="242" t="s">
        <v>12</v>
      </c>
      <c r="H58" s="243" t="str">
        <f>$G$12</f>
        <v>M16</v>
      </c>
      <c r="I58" s="244"/>
      <c r="J58" s="245" t="s">
        <v>13</v>
      </c>
      <c r="K58" s="246"/>
    </row>
    <row r="59" spans="1:11" ht="12.75">
      <c r="A59" s="288">
        <f>A58</f>
        <v>0.46875000000000017</v>
      </c>
      <c r="B59" s="277" t="s">
        <v>110</v>
      </c>
      <c r="C59" s="278">
        <f t="shared" si="0"/>
        <v>30</v>
      </c>
      <c r="D59" s="302" t="s">
        <v>76</v>
      </c>
      <c r="E59" s="302"/>
      <c r="F59" s="279" t="str">
        <f>$A$16</f>
        <v>M17</v>
      </c>
      <c r="G59" s="280" t="s">
        <v>12</v>
      </c>
      <c r="H59" s="281" t="str">
        <f>$A$18</f>
        <v>M19</v>
      </c>
      <c r="I59" s="282"/>
      <c r="J59" s="283" t="s">
        <v>13</v>
      </c>
      <c r="K59" s="289"/>
    </row>
    <row r="60" spans="1:11" ht="12.75">
      <c r="A60" s="290">
        <f>A59+Vorgaben!$D$3+Vorgaben!$D$5</f>
        <v>0.47916666666666685</v>
      </c>
      <c r="B60" s="256" t="s">
        <v>87</v>
      </c>
      <c r="C60" s="257">
        <f t="shared" si="0"/>
        <v>31</v>
      </c>
      <c r="D60" s="299" t="s">
        <v>76</v>
      </c>
      <c r="E60" s="299"/>
      <c r="F60" s="258" t="str">
        <f>$A$17</f>
        <v>M18</v>
      </c>
      <c r="G60" s="259" t="s">
        <v>12</v>
      </c>
      <c r="H60" s="260" t="str">
        <f>$A$19</f>
        <v>M20</v>
      </c>
      <c r="I60" s="261"/>
      <c r="J60" s="262" t="s">
        <v>13</v>
      </c>
      <c r="K60" s="291"/>
    </row>
    <row r="61" spans="1:11" ht="12.75">
      <c r="A61" s="231">
        <f>A60</f>
        <v>0.47916666666666685</v>
      </c>
      <c r="B61" s="135" t="s">
        <v>88</v>
      </c>
      <c r="C61" s="232">
        <f t="shared" si="0"/>
        <v>32</v>
      </c>
      <c r="D61" s="300" t="s">
        <v>77</v>
      </c>
      <c r="E61" s="300"/>
      <c r="F61" s="233" t="str">
        <f>$G$16</f>
        <v>M21</v>
      </c>
      <c r="G61" s="234" t="s">
        <v>12</v>
      </c>
      <c r="H61" s="235" t="str">
        <f>$G$18</f>
        <v>M23</v>
      </c>
      <c r="I61" s="236"/>
      <c r="J61" s="199" t="s">
        <v>13</v>
      </c>
      <c r="K61" s="237"/>
    </row>
    <row r="62" spans="1:11" ht="12.75">
      <c r="A62" s="284">
        <f>A61</f>
        <v>0.47916666666666685</v>
      </c>
      <c r="B62" s="263" t="s">
        <v>110</v>
      </c>
      <c r="C62" s="264">
        <f t="shared" si="0"/>
        <v>33</v>
      </c>
      <c r="D62" s="301" t="s">
        <v>77</v>
      </c>
      <c r="E62" s="301"/>
      <c r="F62" s="265" t="str">
        <f>$G$19</f>
        <v>M24</v>
      </c>
      <c r="G62" s="266" t="s">
        <v>12</v>
      </c>
      <c r="H62" s="267" t="str">
        <f>$G$17</f>
        <v>M22</v>
      </c>
      <c r="I62" s="268"/>
      <c r="J62" s="269" t="s">
        <v>13</v>
      </c>
      <c r="K62" s="285"/>
    </row>
    <row r="63" spans="1:11" ht="12.75">
      <c r="A63" s="286">
        <f>A62+Vorgaben!$D$3+Vorgaben!$D$5</f>
        <v>0.48958333333333354</v>
      </c>
      <c r="B63" s="270" t="s">
        <v>87</v>
      </c>
      <c r="C63" s="271">
        <f t="shared" si="0"/>
        <v>34</v>
      </c>
      <c r="D63" s="304" t="s">
        <v>11</v>
      </c>
      <c r="E63" s="304"/>
      <c r="F63" s="272" t="str">
        <f>$A$3</f>
        <v>M02</v>
      </c>
      <c r="G63" s="273" t="s">
        <v>12</v>
      </c>
      <c r="H63" s="274" t="str">
        <f>$A$5</f>
        <v>M04</v>
      </c>
      <c r="I63" s="275"/>
      <c r="J63" s="276" t="s">
        <v>13</v>
      </c>
      <c r="K63" s="287"/>
    </row>
    <row r="64" spans="1:11" ht="12.75">
      <c r="A64" s="238">
        <f>A63</f>
        <v>0.48958333333333354</v>
      </c>
      <c r="B64" s="239" t="s">
        <v>88</v>
      </c>
      <c r="C64" s="240">
        <f t="shared" si="0"/>
        <v>35</v>
      </c>
      <c r="D64" s="303" t="s">
        <v>11</v>
      </c>
      <c r="E64" s="303"/>
      <c r="F64" s="241" t="str">
        <f>$A$4</f>
        <v>M03</v>
      </c>
      <c r="G64" s="242" t="s">
        <v>12</v>
      </c>
      <c r="H64" s="243" t="str">
        <f>$A$2</f>
        <v>M01</v>
      </c>
      <c r="I64" s="244">
        <v>0</v>
      </c>
      <c r="J64" s="245" t="s">
        <v>13</v>
      </c>
      <c r="K64" s="246">
        <v>0</v>
      </c>
    </row>
    <row r="65" spans="1:11" ht="12.75">
      <c r="A65" s="288">
        <f>A64</f>
        <v>0.48958333333333354</v>
      </c>
      <c r="B65" s="277" t="s">
        <v>110</v>
      </c>
      <c r="C65" s="278">
        <f t="shared" si="0"/>
        <v>36</v>
      </c>
      <c r="D65" s="302" t="s">
        <v>14</v>
      </c>
      <c r="E65" s="302"/>
      <c r="F65" s="279" t="str">
        <f>$G$4</f>
        <v>M07</v>
      </c>
      <c r="G65" s="280" t="s">
        <v>12</v>
      </c>
      <c r="H65" s="281" t="str">
        <f>$G$3</f>
        <v>M06</v>
      </c>
      <c r="I65" s="282"/>
      <c r="J65" s="283" t="s">
        <v>13</v>
      </c>
      <c r="K65" s="289"/>
    </row>
    <row r="66" spans="1:11" ht="12.75">
      <c r="A66" s="290">
        <f>A65+Vorgaben!$D$3+Vorgaben!$D$5</f>
        <v>0.5000000000000002</v>
      </c>
      <c r="B66" s="256" t="s">
        <v>87</v>
      </c>
      <c r="C66" s="257">
        <f t="shared" si="0"/>
        <v>37</v>
      </c>
      <c r="D66" s="299" t="s">
        <v>14</v>
      </c>
      <c r="E66" s="299"/>
      <c r="F66" s="258" t="str">
        <f>$G$5</f>
        <v>M08</v>
      </c>
      <c r="G66" s="259" t="s">
        <v>12</v>
      </c>
      <c r="H66" s="260" t="str">
        <f>$G$2</f>
        <v>M05</v>
      </c>
      <c r="I66" s="261">
        <v>1</v>
      </c>
      <c r="J66" s="262" t="s">
        <v>13</v>
      </c>
      <c r="K66" s="291">
        <v>1</v>
      </c>
    </row>
    <row r="67" spans="1:11" ht="12.75">
      <c r="A67" s="231">
        <f>A66</f>
        <v>0.5000000000000002</v>
      </c>
      <c r="B67" s="135" t="s">
        <v>88</v>
      </c>
      <c r="C67" s="232">
        <f t="shared" si="0"/>
        <v>38</v>
      </c>
      <c r="D67" s="300" t="s">
        <v>15</v>
      </c>
      <c r="E67" s="300"/>
      <c r="F67" s="233" t="str">
        <f>A9</f>
        <v>M09</v>
      </c>
      <c r="G67" s="234" t="s">
        <v>12</v>
      </c>
      <c r="H67" s="235" t="str">
        <f>$A$11</f>
        <v>M11</v>
      </c>
      <c r="I67" s="236"/>
      <c r="J67" s="199" t="s">
        <v>13</v>
      </c>
      <c r="K67" s="237"/>
    </row>
    <row r="68" spans="1:11" ht="12.75">
      <c r="A68" s="284">
        <f>A67</f>
        <v>0.5000000000000002</v>
      </c>
      <c r="B68" s="263" t="s">
        <v>110</v>
      </c>
      <c r="C68" s="264">
        <f t="shared" si="0"/>
        <v>39</v>
      </c>
      <c r="D68" s="301" t="s">
        <v>15</v>
      </c>
      <c r="E68" s="301"/>
      <c r="F68" s="265" t="str">
        <f>$A$10</f>
        <v>M10</v>
      </c>
      <c r="G68" s="266" t="s">
        <v>12</v>
      </c>
      <c r="H68" s="267" t="str">
        <f>$A$12</f>
        <v>M12</v>
      </c>
      <c r="I68" s="268">
        <v>2</v>
      </c>
      <c r="J68" s="269" t="s">
        <v>13</v>
      </c>
      <c r="K68" s="285">
        <v>2</v>
      </c>
    </row>
    <row r="69" spans="1:11" ht="12.75">
      <c r="A69" s="286">
        <f>A68+Vorgaben!$D$3+Vorgaben!$D$5</f>
        <v>0.5104166666666669</v>
      </c>
      <c r="B69" s="270" t="s">
        <v>87</v>
      </c>
      <c r="C69" s="271">
        <f t="shared" si="0"/>
        <v>40</v>
      </c>
      <c r="D69" s="304" t="str">
        <f>Spielplan2!D26</f>
        <v>Gr. G</v>
      </c>
      <c r="E69" s="304"/>
      <c r="F69" s="272" t="str">
        <f>Spielplan2!F26</f>
        <v>M25</v>
      </c>
      <c r="G69" s="273"/>
      <c r="H69" s="274" t="str">
        <f>Spielplan2!H26</f>
        <v>M27</v>
      </c>
      <c r="I69" s="275">
        <v>2</v>
      </c>
      <c r="J69" s="276" t="s">
        <v>13</v>
      </c>
      <c r="K69" s="287">
        <v>0</v>
      </c>
    </row>
    <row r="70" spans="1:11" ht="12.75">
      <c r="A70" s="238">
        <f>A69</f>
        <v>0.5104166666666669</v>
      </c>
      <c r="B70" s="239" t="s">
        <v>88</v>
      </c>
      <c r="C70" s="240">
        <f t="shared" si="0"/>
        <v>41</v>
      </c>
      <c r="D70" s="303" t="str">
        <f>Spielplan2!D24</f>
        <v>Gr. G</v>
      </c>
      <c r="E70" s="303"/>
      <c r="F70" s="241" t="str">
        <f>Spielplan2!F24</f>
        <v>M28</v>
      </c>
      <c r="G70" s="242"/>
      <c r="H70" s="243" t="str">
        <f>Spielplan2!H24</f>
        <v>M26</v>
      </c>
      <c r="I70" s="244"/>
      <c r="J70" s="245" t="s">
        <v>13</v>
      </c>
      <c r="K70" s="246"/>
    </row>
    <row r="71" spans="1:11" ht="12.75">
      <c r="A71" s="288">
        <f>A70</f>
        <v>0.5104166666666669</v>
      </c>
      <c r="B71" s="277" t="s">
        <v>110</v>
      </c>
      <c r="C71" s="278">
        <f t="shared" si="0"/>
        <v>42</v>
      </c>
      <c r="D71" s="302" t="str">
        <f>Spielplan2!D23</f>
        <v>Gr. G</v>
      </c>
      <c r="E71" s="302"/>
      <c r="F71" s="279" t="str">
        <f>Spielplan2!F23</f>
        <v>M30</v>
      </c>
      <c r="G71" s="280"/>
      <c r="H71" s="281" t="str">
        <f>Spielplan2!H23</f>
        <v>M29</v>
      </c>
      <c r="I71" s="282"/>
      <c r="J71" s="283" t="s">
        <v>13</v>
      </c>
      <c r="K71" s="289"/>
    </row>
    <row r="72" spans="1:11" ht="12.75">
      <c r="A72" s="290">
        <f>A71+Vorgaben!$D$3+Vorgaben!$D$5</f>
        <v>0.5208333333333335</v>
      </c>
      <c r="B72" s="256" t="s">
        <v>87</v>
      </c>
      <c r="C72" s="257">
        <f t="shared" si="0"/>
        <v>43</v>
      </c>
      <c r="D72" s="299" t="s">
        <v>75</v>
      </c>
      <c r="E72" s="299"/>
      <c r="F72" s="258" t="str">
        <f>$G$9</f>
        <v>M13</v>
      </c>
      <c r="G72" s="259" t="s">
        <v>12</v>
      </c>
      <c r="H72" s="260" t="str">
        <f>$G$12</f>
        <v>M16</v>
      </c>
      <c r="I72" s="261">
        <v>3</v>
      </c>
      <c r="J72" s="262" t="s">
        <v>13</v>
      </c>
      <c r="K72" s="291">
        <v>3</v>
      </c>
    </row>
    <row r="73" spans="1:11" ht="12.75">
      <c r="A73" s="231">
        <f>A72</f>
        <v>0.5208333333333335</v>
      </c>
      <c r="B73" s="135" t="s">
        <v>88</v>
      </c>
      <c r="C73" s="232">
        <f t="shared" si="0"/>
        <v>44</v>
      </c>
      <c r="D73" s="300" t="s">
        <v>75</v>
      </c>
      <c r="E73" s="300"/>
      <c r="F73" s="233" t="str">
        <f>$G$11</f>
        <v>M15</v>
      </c>
      <c r="G73" s="234" t="s">
        <v>12</v>
      </c>
      <c r="H73" s="235" t="str">
        <f>$G$10</f>
        <v>M14</v>
      </c>
      <c r="I73" s="236">
        <v>4</v>
      </c>
      <c r="J73" s="199" t="s">
        <v>13</v>
      </c>
      <c r="K73" s="237">
        <v>4</v>
      </c>
    </row>
    <row r="74" spans="1:11" ht="12.75">
      <c r="A74" s="284">
        <f>A73</f>
        <v>0.5208333333333335</v>
      </c>
      <c r="B74" s="263" t="s">
        <v>110</v>
      </c>
      <c r="C74" s="264">
        <f t="shared" si="0"/>
        <v>45</v>
      </c>
      <c r="D74" s="301" t="s">
        <v>76</v>
      </c>
      <c r="E74" s="301"/>
      <c r="F74" s="265" t="str">
        <f>$A$16</f>
        <v>M17</v>
      </c>
      <c r="G74" s="266" t="s">
        <v>12</v>
      </c>
      <c r="H74" s="267" t="str">
        <f>$A$19</f>
        <v>M20</v>
      </c>
      <c r="I74" s="268"/>
      <c r="J74" s="269" t="s">
        <v>13</v>
      </c>
      <c r="K74" s="285"/>
    </row>
    <row r="75" spans="1:11" ht="12.75">
      <c r="A75" s="286">
        <f>A74+Vorgaben!$D$3+Vorgaben!$D$5</f>
        <v>0.5312500000000001</v>
      </c>
      <c r="B75" s="270" t="s">
        <v>87</v>
      </c>
      <c r="C75" s="271">
        <f t="shared" si="0"/>
        <v>46</v>
      </c>
      <c r="D75" s="304" t="s">
        <v>76</v>
      </c>
      <c r="E75" s="304"/>
      <c r="F75" s="272" t="str">
        <f>$A$17</f>
        <v>M18</v>
      </c>
      <c r="G75" s="273" t="s">
        <v>12</v>
      </c>
      <c r="H75" s="274" t="str">
        <f>$A$18</f>
        <v>M19</v>
      </c>
      <c r="I75" s="275">
        <v>0</v>
      </c>
      <c r="J75" s="276" t="s">
        <v>13</v>
      </c>
      <c r="K75" s="287">
        <v>0</v>
      </c>
    </row>
    <row r="76" spans="1:11" ht="12.75">
      <c r="A76" s="238">
        <f>A75</f>
        <v>0.5312500000000001</v>
      </c>
      <c r="B76" s="239" t="s">
        <v>88</v>
      </c>
      <c r="C76" s="240">
        <f t="shared" si="0"/>
        <v>47</v>
      </c>
      <c r="D76" s="303" t="s">
        <v>77</v>
      </c>
      <c r="E76" s="303"/>
      <c r="F76" s="241" t="str">
        <f>$G$16</f>
        <v>M21</v>
      </c>
      <c r="G76" s="242" t="s">
        <v>12</v>
      </c>
      <c r="H76" s="243" t="str">
        <f>$G$19</f>
        <v>M24</v>
      </c>
      <c r="I76" s="244">
        <v>0</v>
      </c>
      <c r="J76" s="245" t="s">
        <v>13</v>
      </c>
      <c r="K76" s="246">
        <v>0</v>
      </c>
    </row>
    <row r="77" spans="1:11" ht="12.75">
      <c r="A77" s="288">
        <f>A76</f>
        <v>0.5312500000000001</v>
      </c>
      <c r="B77" s="277" t="s">
        <v>110</v>
      </c>
      <c r="C77" s="278">
        <f t="shared" si="0"/>
        <v>48</v>
      </c>
      <c r="D77" s="302" t="s">
        <v>77</v>
      </c>
      <c r="E77" s="302"/>
      <c r="F77" s="279" t="str">
        <f>$G$18</f>
        <v>M23</v>
      </c>
      <c r="G77" s="280" t="s">
        <v>12</v>
      </c>
      <c r="H77" s="281" t="str">
        <f>$G$17</f>
        <v>M22</v>
      </c>
      <c r="I77" s="282">
        <v>0</v>
      </c>
      <c r="J77" s="283" t="s">
        <v>13</v>
      </c>
      <c r="K77" s="289">
        <v>0</v>
      </c>
    </row>
    <row r="78" spans="1:11" ht="12.75">
      <c r="A78" s="290">
        <f>A77+Vorgaben!$D$3+Vorgaben!$D$5</f>
        <v>0.5416666666666667</v>
      </c>
      <c r="B78" s="256" t="s">
        <v>87</v>
      </c>
      <c r="C78" s="257">
        <f t="shared" si="0"/>
        <v>49</v>
      </c>
      <c r="D78" s="299" t="str">
        <f>Spielplan2!D21</f>
        <v>Gr. G</v>
      </c>
      <c r="E78" s="299"/>
      <c r="F78" s="258" t="str">
        <f>Spielplan2!F21</f>
        <v>M29</v>
      </c>
      <c r="G78" s="259"/>
      <c r="H78" s="260" t="str">
        <f>Spielplan2!H21</f>
        <v>M26</v>
      </c>
      <c r="I78" s="261"/>
      <c r="J78" s="262" t="s">
        <v>13</v>
      </c>
      <c r="K78" s="291"/>
    </row>
    <row r="79" spans="1:11" ht="12.75">
      <c r="A79" s="231">
        <f>A78</f>
        <v>0.5416666666666667</v>
      </c>
      <c r="B79" s="135" t="s">
        <v>88</v>
      </c>
      <c r="C79" s="232">
        <f t="shared" si="0"/>
        <v>50</v>
      </c>
      <c r="D79" s="300" t="str">
        <f>Spielplan2!D22</f>
        <v>Gr. G</v>
      </c>
      <c r="E79" s="300"/>
      <c r="F79" s="233" t="str">
        <f>Spielplan2!F22</f>
        <v>M25</v>
      </c>
      <c r="G79" s="234"/>
      <c r="H79" s="235" t="str">
        <f>Spielplan2!H22</f>
        <v>M28</v>
      </c>
      <c r="I79" s="236">
        <v>3</v>
      </c>
      <c r="J79" s="199" t="s">
        <v>13</v>
      </c>
      <c r="K79" s="237">
        <v>0</v>
      </c>
    </row>
    <row r="80" spans="1:11" ht="13.5" thickBot="1">
      <c r="A80" s="247">
        <f>A79</f>
        <v>0.5416666666666667</v>
      </c>
      <c r="B80" s="248" t="s">
        <v>110</v>
      </c>
      <c r="C80" s="249">
        <f t="shared" si="0"/>
        <v>51</v>
      </c>
      <c r="D80" s="322" t="str">
        <f>Spielplan2!D14</f>
        <v>Gr. G</v>
      </c>
      <c r="E80" s="322"/>
      <c r="F80" s="250" t="str">
        <f>Spielplan2!F14</f>
        <v>M30</v>
      </c>
      <c r="G80" s="251"/>
      <c r="H80" s="252" t="str">
        <f>Spielplan2!H14</f>
        <v>M27</v>
      </c>
      <c r="I80" s="253">
        <v>0</v>
      </c>
      <c r="J80" s="254" t="s">
        <v>13</v>
      </c>
      <c r="K80" s="255">
        <v>0</v>
      </c>
    </row>
    <row r="81" spans="1:11" ht="12.75" hidden="1">
      <c r="A81" s="112"/>
      <c r="B81" s="49"/>
      <c r="C81" s="172">
        <f t="shared" si="0"/>
        <v>52</v>
      </c>
      <c r="D81" s="58"/>
      <c r="F81" s="59"/>
      <c r="G81" s="43"/>
      <c r="H81" s="60"/>
      <c r="I81" s="52"/>
      <c r="K81" s="51"/>
    </row>
    <row r="82" spans="1:10" s="97" customFormat="1" ht="39" customHeight="1">
      <c r="A82" s="111"/>
      <c r="B82" s="95"/>
      <c r="D82" s="49"/>
      <c r="E82" s="49"/>
      <c r="F82" s="310" t="s">
        <v>81</v>
      </c>
      <c r="G82" s="310"/>
      <c r="H82" s="310"/>
      <c r="I82" s="99"/>
      <c r="J82" s="100"/>
    </row>
    <row r="83" spans="1:11" s="97" customFormat="1" ht="12.75" customHeight="1">
      <c r="A83" s="207">
        <f>A80+Vorgaben!$D$3+Vorgaben!$D$7</f>
        <v>0.5555555555555556</v>
      </c>
      <c r="B83" s="142" t="s">
        <v>87</v>
      </c>
      <c r="C83" s="208">
        <f>C80+1</f>
        <v>52</v>
      </c>
      <c r="D83" s="142"/>
      <c r="E83" s="142"/>
      <c r="F83" s="209" t="str">
        <f>IF(K64="","",'Gruppen-Tabellen'!B3)</f>
        <v>M01</v>
      </c>
      <c r="G83" s="141" t="s">
        <v>13</v>
      </c>
      <c r="H83" s="210" t="str">
        <f>IF(K80="","",('Gruppen-Tabellen'!B45))</f>
        <v>M13</v>
      </c>
      <c r="I83" s="211">
        <v>1</v>
      </c>
      <c r="J83" s="141" t="s">
        <v>13</v>
      </c>
      <c r="K83" s="212">
        <v>0</v>
      </c>
    </row>
    <row r="84" spans="1:11" s="97" customFormat="1" ht="16.5">
      <c r="A84" s="111"/>
      <c r="B84" s="95"/>
      <c r="D84" s="49"/>
      <c r="E84" s="49"/>
      <c r="F84" s="206" t="s">
        <v>111</v>
      </c>
      <c r="G84" s="50"/>
      <c r="H84" s="205" t="s">
        <v>112</v>
      </c>
      <c r="I84" s="312"/>
      <c r="J84" s="313"/>
      <c r="K84" s="314"/>
    </row>
    <row r="85" spans="1:10" s="97" customFormat="1" ht="10.5" customHeight="1">
      <c r="A85" s="111"/>
      <c r="B85" s="95"/>
      <c r="D85" s="49"/>
      <c r="E85" s="49"/>
      <c r="F85" s="95"/>
      <c r="G85" s="95"/>
      <c r="H85" s="98"/>
      <c r="J85" s="95"/>
    </row>
    <row r="86" spans="1:11" s="97" customFormat="1" ht="12.75" customHeight="1">
      <c r="A86" s="207">
        <f>A83</f>
        <v>0.5555555555555556</v>
      </c>
      <c r="B86" s="142" t="s">
        <v>88</v>
      </c>
      <c r="C86" s="208">
        <f>C83+1</f>
        <v>53</v>
      </c>
      <c r="D86" s="142"/>
      <c r="E86" s="142"/>
      <c r="F86" s="209" t="str">
        <f>IF(K66="","",'Gruppen-Tabellen'!B10)</f>
        <v>M05</v>
      </c>
      <c r="G86" s="141" t="s">
        <v>13</v>
      </c>
      <c r="H86" s="210" t="str">
        <f>IF(K68="","",'Gruppen-Tabellen'!B18)</f>
        <v>M12</v>
      </c>
      <c r="I86" s="211">
        <v>2</v>
      </c>
      <c r="J86" s="141" t="s">
        <v>13</v>
      </c>
      <c r="K86" s="212">
        <v>3</v>
      </c>
    </row>
    <row r="87" spans="1:11" s="97" customFormat="1" ht="16.5">
      <c r="A87" s="111"/>
      <c r="B87" s="95"/>
      <c r="D87" s="49"/>
      <c r="E87" s="49"/>
      <c r="F87" s="206" t="s">
        <v>113</v>
      </c>
      <c r="G87" s="50"/>
      <c r="H87" s="205" t="s">
        <v>18</v>
      </c>
      <c r="I87" s="312"/>
      <c r="J87" s="313"/>
      <c r="K87" s="314"/>
    </row>
    <row r="88" spans="1:10" s="97" customFormat="1" ht="10.5" customHeight="1">
      <c r="A88" s="111"/>
      <c r="B88" s="95"/>
      <c r="D88" s="49"/>
      <c r="E88" s="49"/>
      <c r="F88" s="95"/>
      <c r="G88" s="95"/>
      <c r="H88" s="98"/>
      <c r="J88" s="95"/>
    </row>
    <row r="89" spans="1:11" s="97" customFormat="1" ht="12.75" customHeight="1">
      <c r="A89" s="207">
        <f>A86</f>
        <v>0.5555555555555556</v>
      </c>
      <c r="B89" s="142" t="s">
        <v>110</v>
      </c>
      <c r="C89" s="208">
        <f>C86+1</f>
        <v>54</v>
      </c>
      <c r="D89" s="142"/>
      <c r="E89" s="142"/>
      <c r="F89" s="209" t="str">
        <f>IF(K68="","",'Gruppen-Tabellen'!B17)</f>
        <v>M10</v>
      </c>
      <c r="G89" s="141" t="s">
        <v>13</v>
      </c>
      <c r="H89" s="210" t="str">
        <f>IF(K64="","",('Gruppen-Tabellen'!B4))</f>
        <v>M03</v>
      </c>
      <c r="I89" s="211">
        <v>4</v>
      </c>
      <c r="J89" s="141" t="s">
        <v>13</v>
      </c>
      <c r="K89" s="212">
        <v>3</v>
      </c>
    </row>
    <row r="90" spans="1:11" s="97" customFormat="1" ht="12.75">
      <c r="A90" s="111"/>
      <c r="B90" s="95"/>
      <c r="D90" s="49"/>
      <c r="E90" s="49"/>
      <c r="F90" s="213" t="s">
        <v>17</v>
      </c>
      <c r="G90" s="50"/>
      <c r="H90" s="205" t="s">
        <v>16</v>
      </c>
      <c r="I90" s="312" t="s">
        <v>131</v>
      </c>
      <c r="J90" s="313"/>
      <c r="K90" s="314"/>
    </row>
    <row r="91" spans="1:10" s="97" customFormat="1" ht="10.5" customHeight="1">
      <c r="A91" s="111"/>
      <c r="B91" s="95"/>
      <c r="D91" s="49"/>
      <c r="E91" s="49"/>
      <c r="F91" s="95"/>
      <c r="G91" s="95"/>
      <c r="H91" s="98"/>
      <c r="J91" s="95"/>
    </row>
    <row r="92" spans="1:11" s="97" customFormat="1" ht="12.75" customHeight="1">
      <c r="A92" s="207">
        <f>A89+Vorgaben!$D$3+Vorgaben!$D$7</f>
        <v>0.5694444444444444</v>
      </c>
      <c r="B92" s="142" t="s">
        <v>87</v>
      </c>
      <c r="C92" s="208">
        <f>C89+1</f>
        <v>55</v>
      </c>
      <c r="D92" s="142"/>
      <c r="E92" s="142"/>
      <c r="F92" s="209" t="str">
        <f>IF(K73="","",'Gruppen-Tabellen'!B24)</f>
        <v>M14</v>
      </c>
      <c r="G92" s="141" t="s">
        <v>13</v>
      </c>
      <c r="H92" s="210" t="str">
        <f>IF(K66="","",'Gruppen-Tabellen'!B11)</f>
        <v>M08</v>
      </c>
      <c r="I92" s="211">
        <v>2</v>
      </c>
      <c r="J92" s="141" t="s">
        <v>13</v>
      </c>
      <c r="K92" s="212">
        <v>1</v>
      </c>
    </row>
    <row r="93" spans="1:11" s="97" customFormat="1" ht="12.75">
      <c r="A93" s="111"/>
      <c r="B93" s="95"/>
      <c r="D93" s="49"/>
      <c r="E93" s="49"/>
      <c r="F93" s="213" t="s">
        <v>78</v>
      </c>
      <c r="G93" s="50"/>
      <c r="H93" s="205" t="s">
        <v>19</v>
      </c>
      <c r="I93" s="312"/>
      <c r="J93" s="313"/>
      <c r="K93" s="314"/>
    </row>
    <row r="94" spans="1:10" s="97" customFormat="1" ht="10.5" customHeight="1">
      <c r="A94" s="111"/>
      <c r="B94" s="95"/>
      <c r="D94" s="49"/>
      <c r="E94" s="49"/>
      <c r="F94" s="95"/>
      <c r="G94" s="95"/>
      <c r="H94" s="98"/>
      <c r="J94" s="95"/>
    </row>
    <row r="95" spans="1:11" s="97" customFormat="1" ht="12.75" customHeight="1">
      <c r="A95" s="207">
        <f>A92</f>
        <v>0.5694444444444444</v>
      </c>
      <c r="B95" s="142" t="s">
        <v>88</v>
      </c>
      <c r="C95" s="208">
        <f>C92+1</f>
        <v>56</v>
      </c>
      <c r="D95" s="142"/>
      <c r="E95" s="142"/>
      <c r="F95" s="209" t="str">
        <f>IF(K75="","",'Gruppen-Tabellen'!B31)</f>
        <v>M18</v>
      </c>
      <c r="G95" s="141" t="s">
        <v>13</v>
      </c>
      <c r="H95" s="210" t="str">
        <f>IF(K73="","",'Gruppen-Tabellen'!B25)</f>
        <v>M15</v>
      </c>
      <c r="I95" s="211">
        <v>2</v>
      </c>
      <c r="J95" s="141" t="s">
        <v>13</v>
      </c>
      <c r="K95" s="212">
        <v>1</v>
      </c>
    </row>
    <row r="96" spans="1:11" s="97" customFormat="1" ht="12.75">
      <c r="A96" s="111"/>
      <c r="B96" s="95"/>
      <c r="D96" s="49"/>
      <c r="E96" s="49"/>
      <c r="F96" s="213" t="s">
        <v>79</v>
      </c>
      <c r="G96" s="50"/>
      <c r="H96" s="205" t="s">
        <v>84</v>
      </c>
      <c r="I96" s="312"/>
      <c r="J96" s="313"/>
      <c r="K96" s="314"/>
    </row>
    <row r="97" spans="1:16" s="97" customFormat="1" ht="10.5" customHeight="1">
      <c r="A97" s="111"/>
      <c r="B97" s="95"/>
      <c r="D97" s="49"/>
      <c r="E97" s="49"/>
      <c r="F97" s="95"/>
      <c r="G97" s="95"/>
      <c r="H97" s="98"/>
      <c r="J97" s="95"/>
      <c r="P97" s="50"/>
    </row>
    <row r="98" spans="1:11" s="97" customFormat="1" ht="12.75" customHeight="1">
      <c r="A98" s="207">
        <f>A95</f>
        <v>0.5694444444444444</v>
      </c>
      <c r="B98" s="142" t="s">
        <v>110</v>
      </c>
      <c r="C98" s="208">
        <f>C95+1</f>
        <v>57</v>
      </c>
      <c r="D98" s="142"/>
      <c r="E98" s="142"/>
      <c r="F98" s="209" t="str">
        <f>IF(K77="","",'Gruppen-Tabellen'!B38)</f>
        <v>M21</v>
      </c>
      <c r="G98" s="141" t="s">
        <v>13</v>
      </c>
      <c r="H98" s="210" t="str">
        <f>IF(K80="","",'Gruppen-Tabellen'!B55)</f>
        <v>M30</v>
      </c>
      <c r="I98" s="211">
        <v>1</v>
      </c>
      <c r="J98" s="141" t="s">
        <v>13</v>
      </c>
      <c r="K98" s="212">
        <v>2</v>
      </c>
    </row>
    <row r="99" spans="1:11" s="97" customFormat="1" ht="12.75">
      <c r="A99" s="111"/>
      <c r="B99" s="95"/>
      <c r="D99" s="49"/>
      <c r="E99" s="49"/>
      <c r="F99" s="213" t="s">
        <v>83</v>
      </c>
      <c r="G99" s="50"/>
      <c r="H99" s="205" t="s">
        <v>116</v>
      </c>
      <c r="I99" s="312"/>
      <c r="J99" s="313"/>
      <c r="K99" s="314"/>
    </row>
    <row r="100" spans="1:10" s="97" customFormat="1" ht="10.5" customHeight="1">
      <c r="A100" s="111"/>
      <c r="B100" s="95"/>
      <c r="D100" s="49"/>
      <c r="E100" s="49"/>
      <c r="F100" s="95"/>
      <c r="G100" s="95"/>
      <c r="H100" s="98"/>
      <c r="J100" s="95"/>
    </row>
    <row r="101" spans="1:11" s="97" customFormat="1" ht="12.75" customHeight="1">
      <c r="A101" s="207">
        <f>A98+Vorgaben!$D$3+Vorgaben!$D$7</f>
        <v>0.5833333333333333</v>
      </c>
      <c r="B101" s="142" t="s">
        <v>87</v>
      </c>
      <c r="C101" s="208">
        <f>C98+1</f>
        <v>58</v>
      </c>
      <c r="D101" s="142"/>
      <c r="E101" s="142"/>
      <c r="F101" s="209" t="str">
        <f>IF(K80="","",'Gruppen-Tabellen'!B53)</f>
        <v>M25</v>
      </c>
      <c r="G101" s="141" t="s">
        <v>13</v>
      </c>
      <c r="H101" s="210" t="str">
        <f>IF(K75="","",'Gruppen-Tabellen'!B32)</f>
        <v>M19</v>
      </c>
      <c r="I101" s="211">
        <v>3</v>
      </c>
      <c r="J101" s="141" t="s">
        <v>13</v>
      </c>
      <c r="K101" s="212">
        <v>2</v>
      </c>
    </row>
    <row r="102" spans="1:11" s="97" customFormat="1" ht="12.75">
      <c r="A102" s="111"/>
      <c r="B102" s="95"/>
      <c r="D102" s="49"/>
      <c r="E102" s="49"/>
      <c r="F102" s="213" t="s">
        <v>114</v>
      </c>
      <c r="G102" s="50"/>
      <c r="H102" s="205" t="s">
        <v>86</v>
      </c>
      <c r="I102" s="312"/>
      <c r="J102" s="313"/>
      <c r="K102" s="314"/>
    </row>
    <row r="103" spans="1:10" s="97" customFormat="1" ht="10.5" customHeight="1">
      <c r="A103" s="111"/>
      <c r="B103" s="95"/>
      <c r="D103" s="49"/>
      <c r="E103" s="49"/>
      <c r="F103" s="95"/>
      <c r="G103" s="95"/>
      <c r="H103" s="98"/>
      <c r="J103" s="95"/>
    </row>
    <row r="104" spans="1:11" s="97" customFormat="1" ht="12.75" customHeight="1">
      <c r="A104" s="207">
        <f>A101</f>
        <v>0.5833333333333333</v>
      </c>
      <c r="B104" s="142" t="s">
        <v>88</v>
      </c>
      <c r="C104" s="208">
        <f>C101+1</f>
        <v>59</v>
      </c>
      <c r="D104" s="142"/>
      <c r="E104" s="142"/>
      <c r="F104" s="209" t="str">
        <f>IF(K80="","",'Gruppen-Tabellen'!B54)</f>
        <v>M27</v>
      </c>
      <c r="G104" s="141" t="s">
        <v>13</v>
      </c>
      <c r="H104" s="210" t="str">
        <f>IF(K77="","",'Gruppen-Tabellen'!B39)</f>
        <v>M22</v>
      </c>
      <c r="I104" s="211">
        <v>3</v>
      </c>
      <c r="J104" s="141" t="s">
        <v>13</v>
      </c>
      <c r="K104" s="212">
        <v>2</v>
      </c>
    </row>
    <row r="105" spans="1:11" s="97" customFormat="1" ht="12.75">
      <c r="A105" s="111"/>
      <c r="B105" s="95"/>
      <c r="D105" s="49"/>
      <c r="E105" s="49"/>
      <c r="F105" s="213" t="s">
        <v>115</v>
      </c>
      <c r="G105" s="50"/>
      <c r="H105" s="205" t="s">
        <v>85</v>
      </c>
      <c r="I105" s="312"/>
      <c r="J105" s="313"/>
      <c r="K105" s="314"/>
    </row>
    <row r="106" spans="1:10" s="97" customFormat="1" ht="39" customHeight="1">
      <c r="A106" s="111"/>
      <c r="B106" s="95"/>
      <c r="D106" s="49"/>
      <c r="E106" s="49"/>
      <c r="F106" s="310" t="s">
        <v>82</v>
      </c>
      <c r="G106" s="310"/>
      <c r="H106" s="310"/>
      <c r="I106" s="99"/>
      <c r="J106" s="100"/>
    </row>
    <row r="107" spans="1:11" s="97" customFormat="1" ht="12.75">
      <c r="A107" s="207">
        <f>A104+Vorgaben!$D$3+Vorgaben!$D$7</f>
        <v>0.5972222222222221</v>
      </c>
      <c r="B107" s="142" t="s">
        <v>87</v>
      </c>
      <c r="C107" s="208">
        <f>C104+1</f>
        <v>60</v>
      </c>
      <c r="D107" s="142"/>
      <c r="E107" s="142"/>
      <c r="F107" s="214" t="str">
        <f>IF(OR(I83="",K83=""),"",IF(I83&gt;K83,F83,IF(I83&lt;=K83,H83)))</f>
        <v>M01</v>
      </c>
      <c r="G107" s="141" t="s">
        <v>13</v>
      </c>
      <c r="H107" s="215" t="str">
        <f>IF(OR(I86="",K86=""),"",IF(I86&gt;K86,F86,IF(I86&lt;=K86,H86)))</f>
        <v>M12</v>
      </c>
      <c r="I107" s="216">
        <v>1</v>
      </c>
      <c r="J107" s="141" t="s">
        <v>13</v>
      </c>
      <c r="K107" s="212">
        <v>2</v>
      </c>
    </row>
    <row r="108" spans="1:15" s="97" customFormat="1" ht="12.75">
      <c r="A108" s="111"/>
      <c r="B108" s="95"/>
      <c r="D108" s="49"/>
      <c r="E108" s="49"/>
      <c r="F108" s="114" t="s">
        <v>123</v>
      </c>
      <c r="G108" s="50"/>
      <c r="H108" s="114" t="s">
        <v>124</v>
      </c>
      <c r="I108" s="315"/>
      <c r="J108" s="316"/>
      <c r="K108" s="317"/>
      <c r="O108" s="50"/>
    </row>
    <row r="109" spans="1:15" s="97" customFormat="1" ht="10.5" customHeight="1">
      <c r="A109" s="111"/>
      <c r="B109" s="95"/>
      <c r="D109" s="49"/>
      <c r="E109" s="49"/>
      <c r="F109" s="95"/>
      <c r="G109" s="95"/>
      <c r="H109" s="98"/>
      <c r="J109" s="95"/>
      <c r="O109" s="50"/>
    </row>
    <row r="110" spans="1:11" s="97" customFormat="1" ht="12.75">
      <c r="A110" s="207">
        <f>A107</f>
        <v>0.5972222222222221</v>
      </c>
      <c r="B110" s="142" t="s">
        <v>88</v>
      </c>
      <c r="C110" s="208">
        <f>C107+1</f>
        <v>61</v>
      </c>
      <c r="D110" s="142"/>
      <c r="E110" s="142"/>
      <c r="F110" s="214" t="str">
        <f>IF(OR(I89="",K89=""),"",IF(I89&gt;K89,F89,IF(I89&lt;=K89,H89)))</f>
        <v>M10</v>
      </c>
      <c r="G110" s="141" t="s">
        <v>13</v>
      </c>
      <c r="H110" s="215" t="str">
        <f>IF(OR(I98="",K98=""),"",IF(I98&gt;K98,F98,IF(I98&lt;=K98,H98)))</f>
        <v>M30</v>
      </c>
      <c r="I110" s="216">
        <v>2</v>
      </c>
      <c r="J110" s="141" t="s">
        <v>13</v>
      </c>
      <c r="K110" s="212">
        <v>1</v>
      </c>
    </row>
    <row r="111" spans="1:15" s="97" customFormat="1" ht="12.75">
      <c r="A111" s="111"/>
      <c r="B111" s="95"/>
      <c r="D111" s="49"/>
      <c r="E111" s="49"/>
      <c r="F111" s="114" t="s">
        <v>130</v>
      </c>
      <c r="G111" s="50"/>
      <c r="H111" s="114" t="s">
        <v>129</v>
      </c>
      <c r="I111" s="312"/>
      <c r="J111" s="313"/>
      <c r="K111" s="314"/>
      <c r="O111" s="50"/>
    </row>
    <row r="112" spans="1:10" s="97" customFormat="1" ht="10.5" customHeight="1">
      <c r="A112" s="111"/>
      <c r="B112" s="95"/>
      <c r="D112" s="49"/>
      <c r="E112" s="49"/>
      <c r="F112" s="95"/>
      <c r="G112" s="95"/>
      <c r="H112" s="98"/>
      <c r="J112" s="95"/>
    </row>
    <row r="113" spans="1:11" s="97" customFormat="1" ht="12.75">
      <c r="A113" s="207">
        <f>A110+Vorgaben!$D$3+Vorgaben!$D$7</f>
        <v>0.6111111111111109</v>
      </c>
      <c r="B113" s="142" t="s">
        <v>87</v>
      </c>
      <c r="C113" s="208">
        <f>C110+1</f>
        <v>62</v>
      </c>
      <c r="D113" s="142"/>
      <c r="E113" s="142"/>
      <c r="F113" s="214" t="str">
        <f>IF(OR(I92="",K92=""),"",IF(I92&gt;K92,F92,IF(I92&lt;=K92,H92)))</f>
        <v>M14</v>
      </c>
      <c r="G113" s="141" t="s">
        <v>13</v>
      </c>
      <c r="H113" s="215" t="str">
        <f>IF(OR(I101="",K101=""),"",IF(I101&gt;K101,F101,IF(I101&lt;=K101,H101)))</f>
        <v>M25</v>
      </c>
      <c r="I113" s="216">
        <v>0</v>
      </c>
      <c r="J113" s="141" t="s">
        <v>13</v>
      </c>
      <c r="K113" s="212">
        <v>1</v>
      </c>
    </row>
    <row r="114" spans="1:15" s="97" customFormat="1" ht="12.75">
      <c r="A114" s="111"/>
      <c r="B114" s="95"/>
      <c r="D114" s="49"/>
      <c r="E114" s="49"/>
      <c r="F114" s="114" t="s">
        <v>128</v>
      </c>
      <c r="G114" s="50"/>
      <c r="H114" s="114" t="s">
        <v>127</v>
      </c>
      <c r="I114" s="312"/>
      <c r="J114" s="313"/>
      <c r="K114" s="314"/>
      <c r="O114" s="50"/>
    </row>
    <row r="115" spans="1:10" s="97" customFormat="1" ht="10.5" customHeight="1">
      <c r="A115" s="111"/>
      <c r="B115" s="95"/>
      <c r="D115" s="49"/>
      <c r="E115" s="49"/>
      <c r="F115" s="95"/>
      <c r="G115" s="95"/>
      <c r="H115" s="114"/>
      <c r="J115" s="95"/>
    </row>
    <row r="116" spans="1:11" s="97" customFormat="1" ht="12.75">
      <c r="A116" s="207">
        <f>A113</f>
        <v>0.6111111111111109</v>
      </c>
      <c r="B116" s="142" t="s">
        <v>88</v>
      </c>
      <c r="C116" s="208">
        <f>C113+1</f>
        <v>63</v>
      </c>
      <c r="D116" s="142"/>
      <c r="E116" s="142"/>
      <c r="F116" s="214" t="str">
        <f>IF(OR(I95="",K95=""),"",IF(I95&gt;K95,F95,IF(I95&lt;=K95,H95)))</f>
        <v>M18</v>
      </c>
      <c r="G116" s="141" t="s">
        <v>13</v>
      </c>
      <c r="H116" s="215" t="str">
        <f>IF(OR(I104="",K104=""),"",IF(I104&gt;K104,F104,IF(I104&lt;=K104,H104)))</f>
        <v>M27</v>
      </c>
      <c r="I116" s="216">
        <v>0</v>
      </c>
      <c r="J116" s="141" t="s">
        <v>13</v>
      </c>
      <c r="K116" s="212">
        <v>1</v>
      </c>
    </row>
    <row r="117" spans="1:15" s="97" customFormat="1" ht="12.75">
      <c r="A117" s="111"/>
      <c r="B117" s="95"/>
      <c r="D117" s="49"/>
      <c r="E117" s="49"/>
      <c r="F117" s="114" t="s">
        <v>126</v>
      </c>
      <c r="G117" s="50"/>
      <c r="H117" s="114" t="s">
        <v>125</v>
      </c>
      <c r="I117" s="312"/>
      <c r="J117" s="313"/>
      <c r="K117" s="314"/>
      <c r="O117" s="50"/>
    </row>
    <row r="118" spans="1:10" s="97" customFormat="1" ht="39" customHeight="1">
      <c r="A118" s="111"/>
      <c r="B118" s="95"/>
      <c r="D118" s="49"/>
      <c r="E118" s="49"/>
      <c r="F118" s="310" t="s">
        <v>20</v>
      </c>
      <c r="G118" s="310"/>
      <c r="H118" s="310"/>
      <c r="I118" s="99"/>
      <c r="J118" s="100"/>
    </row>
    <row r="119" spans="1:11" s="97" customFormat="1" ht="12.75">
      <c r="A119" s="207">
        <f>A116+Vorgaben!$D$3+Vorgaben!$D$7</f>
        <v>0.6249999999999998</v>
      </c>
      <c r="B119" s="142" t="s">
        <v>87</v>
      </c>
      <c r="C119" s="208">
        <f>C116+1</f>
        <v>64</v>
      </c>
      <c r="D119" s="142"/>
      <c r="E119" s="142"/>
      <c r="F119" s="214" t="str">
        <f>IF(OR(I107="",K107=""),"",IF(I107&gt;K107,F107,IF(I107&lt;=K107,H107)))</f>
        <v>M12</v>
      </c>
      <c r="G119" s="141" t="s">
        <v>13</v>
      </c>
      <c r="H119" s="215" t="str">
        <f>IF(OR(I116="",K116=""),"",IF(I116&gt;K116,F116,IF(I116&lt;=K116,H116)))</f>
        <v>M27</v>
      </c>
      <c r="I119" s="216">
        <v>1</v>
      </c>
      <c r="J119" s="141" t="s">
        <v>13</v>
      </c>
      <c r="K119" s="212">
        <v>0</v>
      </c>
    </row>
    <row r="120" spans="1:15" s="97" customFormat="1" ht="12.75">
      <c r="A120" s="111"/>
      <c r="B120" s="95"/>
      <c r="D120" s="49"/>
      <c r="E120" s="49"/>
      <c r="F120" s="114" t="s">
        <v>132</v>
      </c>
      <c r="G120" s="50"/>
      <c r="H120" s="114" t="s">
        <v>134</v>
      </c>
      <c r="I120" s="312"/>
      <c r="J120" s="313"/>
      <c r="K120" s="314"/>
      <c r="O120" s="50"/>
    </row>
    <row r="121" spans="1:10" s="97" customFormat="1" ht="10.5" customHeight="1">
      <c r="A121" s="111"/>
      <c r="B121" s="95"/>
      <c r="D121" s="49"/>
      <c r="E121" s="49"/>
      <c r="F121" s="95"/>
      <c r="G121" s="95"/>
      <c r="H121" s="98"/>
      <c r="J121" s="95"/>
    </row>
    <row r="122" spans="1:11" s="97" customFormat="1" ht="12.75">
      <c r="A122" s="207">
        <f>A119</f>
        <v>0.6249999999999998</v>
      </c>
      <c r="B122" s="142" t="s">
        <v>88</v>
      </c>
      <c r="C122" s="208">
        <f>C119+1</f>
        <v>65</v>
      </c>
      <c r="D122" s="142"/>
      <c r="E122" s="142"/>
      <c r="F122" s="214" t="str">
        <f>IF(OR(I113="",K113=""),"",IF(I113&gt;K113,F113,IF(I113&lt;=K113,H113)))</f>
        <v>M25</v>
      </c>
      <c r="G122" s="141" t="s">
        <v>13</v>
      </c>
      <c r="H122" s="215" t="str">
        <f>IF(OR(I110="",K110=""),"",IF(I110&gt;K110,F110,IF(I110&lt;=K110,H110)))</f>
        <v>M10</v>
      </c>
      <c r="I122" s="216">
        <v>2</v>
      </c>
      <c r="J122" s="141" t="s">
        <v>13</v>
      </c>
      <c r="K122" s="212">
        <v>0</v>
      </c>
    </row>
    <row r="123" spans="1:15" s="97" customFormat="1" ht="12.75">
      <c r="A123" s="111"/>
      <c r="B123" s="95"/>
      <c r="D123" s="49"/>
      <c r="E123" s="49"/>
      <c r="F123" s="114" t="s">
        <v>133</v>
      </c>
      <c r="G123" s="50"/>
      <c r="H123" s="114" t="s">
        <v>135</v>
      </c>
      <c r="I123" s="312"/>
      <c r="J123" s="313"/>
      <c r="K123" s="314"/>
      <c r="O123" s="50"/>
    </row>
    <row r="124" spans="1:10" s="97" customFormat="1" ht="39" customHeight="1">
      <c r="A124" s="111"/>
      <c r="B124" s="95"/>
      <c r="D124" s="49"/>
      <c r="E124" s="49"/>
      <c r="F124" s="310" t="s">
        <v>21</v>
      </c>
      <c r="G124" s="310"/>
      <c r="H124" s="310"/>
      <c r="I124" s="99"/>
      <c r="J124" s="100"/>
    </row>
    <row r="125" spans="1:11" s="97" customFormat="1" ht="12.75">
      <c r="A125" s="207">
        <f>A122+Vorgaben!$D$3+Vorgaben!$D$7</f>
        <v>0.6388888888888886</v>
      </c>
      <c r="B125" s="142" t="s">
        <v>88</v>
      </c>
      <c r="C125" s="208">
        <f>C122+1</f>
        <v>66</v>
      </c>
      <c r="D125" s="142"/>
      <c r="E125" s="142"/>
      <c r="F125" s="214" t="str">
        <f>IF(OR(I119="",K119=""),"",IF(I119&lt;K119,F119,IF(I119&gt;=K119,H119)))</f>
        <v>M27</v>
      </c>
      <c r="G125" s="141" t="s">
        <v>13</v>
      </c>
      <c r="H125" s="215" t="str">
        <f>IF(OR(I122="",K122=""),"",IF(I122&lt;K122,F122,IF(I122&gt;=K122,H122)))</f>
        <v>M10</v>
      </c>
      <c r="I125" s="216">
        <v>1</v>
      </c>
      <c r="J125" s="141" t="s">
        <v>13</v>
      </c>
      <c r="K125" s="212">
        <v>2</v>
      </c>
    </row>
    <row r="126" spans="1:15" s="97" customFormat="1" ht="12.75">
      <c r="A126" s="111"/>
      <c r="B126" s="95"/>
      <c r="D126" s="49"/>
      <c r="E126" s="49"/>
      <c r="F126" s="114" t="s">
        <v>136</v>
      </c>
      <c r="G126" s="50"/>
      <c r="H126" s="114" t="s">
        <v>137</v>
      </c>
      <c r="I126" s="312"/>
      <c r="J126" s="313"/>
      <c r="K126" s="314"/>
      <c r="O126" s="50"/>
    </row>
    <row r="127" spans="1:10" s="97" customFormat="1" ht="39" customHeight="1">
      <c r="A127" s="111"/>
      <c r="B127" s="95"/>
      <c r="D127" s="49"/>
      <c r="E127" s="49"/>
      <c r="F127" s="310" t="s">
        <v>22</v>
      </c>
      <c r="G127" s="310"/>
      <c r="H127" s="310"/>
      <c r="I127" s="99"/>
      <c r="J127" s="100"/>
    </row>
    <row r="128" spans="1:11" s="97" customFormat="1" ht="12.75">
      <c r="A128" s="207">
        <f>A125</f>
        <v>0.6388888888888886</v>
      </c>
      <c r="B128" s="142" t="s">
        <v>87</v>
      </c>
      <c r="C128" s="208">
        <f>C125+1</f>
        <v>67</v>
      </c>
      <c r="D128" s="142"/>
      <c r="E128" s="142"/>
      <c r="F128" s="214" t="str">
        <f>IF(OR(I119="",K119=""),"",IF(I119&gt;K119,F119,IF(I119&lt;=K119,H119)))</f>
        <v>M12</v>
      </c>
      <c r="G128" s="141" t="s">
        <v>13</v>
      </c>
      <c r="H128" s="215" t="str">
        <f>IF(OR(I122="",K122=""),"",IF(I122&gt;K122,F122,IF(I122&lt;=K122,H122)))</f>
        <v>M25</v>
      </c>
      <c r="I128" s="216">
        <v>1</v>
      </c>
      <c r="J128" s="141" t="s">
        <v>13</v>
      </c>
      <c r="K128" s="212">
        <v>0</v>
      </c>
    </row>
    <row r="129" spans="1:15" s="97" customFormat="1" ht="12.75">
      <c r="A129" s="111"/>
      <c r="B129" s="95"/>
      <c r="D129" s="49"/>
      <c r="E129" s="49"/>
      <c r="F129" s="114" t="s">
        <v>138</v>
      </c>
      <c r="G129" s="50"/>
      <c r="H129" s="114" t="s">
        <v>139</v>
      </c>
      <c r="I129" s="312"/>
      <c r="J129" s="313"/>
      <c r="K129" s="314"/>
      <c r="O129" s="50"/>
    </row>
    <row r="130" spans="1:10" s="106" customFormat="1" ht="12.75">
      <c r="A130" s="113"/>
      <c r="B130" s="105"/>
      <c r="C130" s="196"/>
      <c r="D130" s="104"/>
      <c r="E130" s="104"/>
      <c r="F130" s="104"/>
      <c r="H130" s="104"/>
      <c r="J130" s="104"/>
    </row>
    <row r="131" spans="1:10" s="106" customFormat="1" ht="12.75">
      <c r="A131" s="113"/>
      <c r="B131" s="105"/>
      <c r="C131" s="196"/>
      <c r="D131" s="104"/>
      <c r="E131" s="104"/>
      <c r="F131" s="104"/>
      <c r="H131" s="104"/>
      <c r="J131" s="104"/>
    </row>
    <row r="132" spans="1:10" s="106" customFormat="1" ht="12.75">
      <c r="A132" s="295" t="s">
        <v>117</v>
      </c>
      <c r="B132" s="295"/>
      <c r="C132" s="295"/>
      <c r="D132" s="295"/>
      <c r="E132" s="217"/>
      <c r="F132" s="218"/>
      <c r="G132" s="217"/>
      <c r="H132" s="218"/>
      <c r="I132" s="217"/>
      <c r="J132" s="219"/>
    </row>
    <row r="133" spans="1:10" s="106" customFormat="1" ht="15">
      <c r="A133" s="220"/>
      <c r="B133" s="220"/>
      <c r="C133" s="220"/>
      <c r="D133" s="221" t="s">
        <v>118</v>
      </c>
      <c r="E133" s="296" t="str">
        <f>IF(OR(I128="",K128=""),"",IF(I128&gt;K128,F128,IF(I128&lt;=K128,H128)))</f>
        <v>M12</v>
      </c>
      <c r="F133" s="297"/>
      <c r="G133" s="297"/>
      <c r="H133" s="297"/>
      <c r="I133" s="297"/>
      <c r="J133" s="298"/>
    </row>
    <row r="134" spans="1:10" s="106" customFormat="1" ht="15">
      <c r="A134" s="220"/>
      <c r="B134" s="220"/>
      <c r="C134" s="220"/>
      <c r="D134" s="221" t="s">
        <v>119</v>
      </c>
      <c r="E134" s="296" t="str">
        <f>IF(OR(I128="",K128=""),"",IF(I128&lt;K128,F128,IF(I128&gt;=K128,H128)))</f>
        <v>M25</v>
      </c>
      <c r="F134" s="297"/>
      <c r="G134" s="297"/>
      <c r="H134" s="297"/>
      <c r="I134" s="297"/>
      <c r="J134" s="298"/>
    </row>
    <row r="135" spans="1:10" s="106" customFormat="1" ht="15">
      <c r="A135" s="220"/>
      <c r="B135" s="220"/>
      <c r="C135" s="220"/>
      <c r="D135" s="221" t="s">
        <v>120</v>
      </c>
      <c r="E135" s="296" t="str">
        <f>IF(OR(I125="",K125=""),"",IF(I125&gt;K125,F125,IF(I125&lt;=K125,H125)))</f>
        <v>M10</v>
      </c>
      <c r="F135" s="297"/>
      <c r="G135" s="297"/>
      <c r="H135" s="297"/>
      <c r="I135" s="297"/>
      <c r="J135" s="298"/>
    </row>
    <row r="136" spans="1:10" s="106" customFormat="1" ht="15">
      <c r="A136" s="220"/>
      <c r="B136" s="220"/>
      <c r="C136" s="220"/>
      <c r="D136" s="221" t="s">
        <v>121</v>
      </c>
      <c r="E136" s="296" t="str">
        <f>IF(OR(I125="",K125=""),"",IF(I125&lt;K125,F125,IF(I125&gt;=K125,H125)))</f>
        <v>M27</v>
      </c>
      <c r="F136" s="297"/>
      <c r="G136" s="297"/>
      <c r="H136" s="297"/>
      <c r="I136" s="297"/>
      <c r="J136" s="298"/>
    </row>
    <row r="137" spans="1:10" s="106" customFormat="1" ht="24" customHeight="1">
      <c r="A137" s="294" t="s">
        <v>122</v>
      </c>
      <c r="B137" s="294"/>
      <c r="C137" s="294"/>
      <c r="D137" s="294"/>
      <c r="E137" s="294"/>
      <c r="F137" s="294"/>
      <c r="G137" s="294"/>
      <c r="H137" s="294"/>
      <c r="I137" s="294"/>
      <c r="J137" s="294"/>
    </row>
    <row r="138" spans="1:10" s="106" customFormat="1" ht="12.75">
      <c r="A138" s="113"/>
      <c r="B138" s="105"/>
      <c r="C138" s="196"/>
      <c r="D138" s="104"/>
      <c r="E138" s="104"/>
      <c r="F138" s="104"/>
      <c r="H138" s="104"/>
      <c r="J138" s="104"/>
    </row>
    <row r="139" spans="1:10" s="106" customFormat="1" ht="12.75">
      <c r="A139" s="113"/>
      <c r="B139" s="105"/>
      <c r="C139" s="196"/>
      <c r="D139" s="104"/>
      <c r="E139" s="104"/>
      <c r="F139" s="104"/>
      <c r="H139" s="104"/>
      <c r="J139" s="104"/>
    </row>
    <row r="140" spans="1:10" s="106" customFormat="1" ht="12.75">
      <c r="A140" s="113"/>
      <c r="B140" s="105"/>
      <c r="C140" s="196"/>
      <c r="D140" s="104"/>
      <c r="E140" s="104"/>
      <c r="F140" s="104"/>
      <c r="H140" s="104"/>
      <c r="J140" s="104"/>
    </row>
    <row r="141" spans="1:10" s="106" customFormat="1" ht="12.75">
      <c r="A141" s="113"/>
      <c r="B141" s="105"/>
      <c r="C141" s="196"/>
      <c r="D141" s="104"/>
      <c r="E141" s="104"/>
      <c r="F141" s="104"/>
      <c r="H141" s="104"/>
      <c r="J141" s="104"/>
    </row>
    <row r="142" spans="1:10" s="106" customFormat="1" ht="12.75">
      <c r="A142" s="113"/>
      <c r="B142" s="105"/>
      <c r="C142" s="196"/>
      <c r="D142" s="104"/>
      <c r="E142" s="104"/>
      <c r="F142" s="104"/>
      <c r="H142" s="104"/>
      <c r="J142" s="104"/>
    </row>
    <row r="143" spans="1:10" s="106" customFormat="1" ht="12.75">
      <c r="A143" s="113"/>
      <c r="B143" s="105"/>
      <c r="C143" s="196"/>
      <c r="D143" s="104"/>
      <c r="E143" s="104"/>
      <c r="F143" s="104"/>
      <c r="H143" s="104"/>
      <c r="J143" s="104"/>
    </row>
    <row r="144" spans="1:10" s="106" customFormat="1" ht="12.75">
      <c r="A144" s="113"/>
      <c r="B144" s="105"/>
      <c r="C144" s="196"/>
      <c r="D144" s="104"/>
      <c r="E144" s="104"/>
      <c r="F144" s="104"/>
      <c r="H144" s="104"/>
      <c r="J144" s="104"/>
    </row>
    <row r="145" spans="1:10" s="106" customFormat="1" ht="12.75">
      <c r="A145" s="113"/>
      <c r="B145" s="105"/>
      <c r="C145" s="196"/>
      <c r="D145" s="104"/>
      <c r="E145" s="104"/>
      <c r="F145" s="104"/>
      <c r="H145" s="104"/>
      <c r="J145" s="104"/>
    </row>
    <row r="146" spans="1:10" s="106" customFormat="1" ht="12.75">
      <c r="A146" s="113"/>
      <c r="B146" s="105"/>
      <c r="C146" s="196"/>
      <c r="D146" s="104"/>
      <c r="E146" s="104"/>
      <c r="F146" s="104"/>
      <c r="H146" s="104"/>
      <c r="J146" s="104"/>
    </row>
    <row r="147" spans="1:10" s="106" customFormat="1" ht="12.75">
      <c r="A147" s="113"/>
      <c r="B147" s="105"/>
      <c r="C147" s="196"/>
      <c r="D147" s="104"/>
      <c r="E147" s="104"/>
      <c r="F147" s="104"/>
      <c r="H147" s="104"/>
      <c r="J147" s="104"/>
    </row>
    <row r="148" spans="1:10" s="106" customFormat="1" ht="12.75">
      <c r="A148" s="113"/>
      <c r="B148" s="105"/>
      <c r="C148" s="196"/>
      <c r="D148" s="104"/>
      <c r="E148" s="104"/>
      <c r="F148" s="104"/>
      <c r="H148" s="104"/>
      <c r="J148" s="104"/>
    </row>
    <row r="149" spans="1:10" s="106" customFormat="1" ht="12.75">
      <c r="A149" s="113"/>
      <c r="B149" s="105"/>
      <c r="C149" s="196"/>
      <c r="D149" s="104"/>
      <c r="E149" s="104"/>
      <c r="F149" s="104"/>
      <c r="H149" s="104"/>
      <c r="J149" s="104"/>
    </row>
    <row r="150" spans="1:10" s="106" customFormat="1" ht="12.75">
      <c r="A150" s="113"/>
      <c r="B150" s="105"/>
      <c r="C150" s="196"/>
      <c r="D150" s="104"/>
      <c r="E150" s="104"/>
      <c r="F150" s="104"/>
      <c r="H150" s="104"/>
      <c r="J150" s="104"/>
    </row>
    <row r="151" spans="1:10" s="106" customFormat="1" ht="12.75">
      <c r="A151" s="113"/>
      <c r="B151" s="105"/>
      <c r="C151" s="196"/>
      <c r="D151" s="104"/>
      <c r="E151" s="104"/>
      <c r="F151" s="104"/>
      <c r="H151" s="104"/>
      <c r="J151" s="104"/>
    </row>
    <row r="152" spans="1:10" s="106" customFormat="1" ht="12.75">
      <c r="A152" s="113"/>
      <c r="B152" s="105"/>
      <c r="C152" s="196"/>
      <c r="D152" s="104"/>
      <c r="E152" s="104"/>
      <c r="F152" s="104"/>
      <c r="H152" s="104"/>
      <c r="J152" s="104"/>
    </row>
    <row r="153" spans="1:10" s="106" customFormat="1" ht="12.75">
      <c r="A153" s="113"/>
      <c r="B153" s="105"/>
      <c r="C153" s="196"/>
      <c r="D153" s="104"/>
      <c r="E153" s="104"/>
      <c r="F153" s="104"/>
      <c r="H153" s="104"/>
      <c r="J153" s="104"/>
    </row>
    <row r="154" spans="1:10" s="106" customFormat="1" ht="12.75">
      <c r="A154" s="113"/>
      <c r="B154" s="105"/>
      <c r="C154" s="196"/>
      <c r="D154" s="104"/>
      <c r="E154" s="104"/>
      <c r="F154" s="104"/>
      <c r="H154" s="104"/>
      <c r="J154" s="104"/>
    </row>
    <row r="155" spans="1:10" s="106" customFormat="1" ht="12.75">
      <c r="A155" s="113"/>
      <c r="B155" s="105"/>
      <c r="C155" s="196"/>
      <c r="D155" s="104"/>
      <c r="E155" s="104"/>
      <c r="F155" s="104"/>
      <c r="H155" s="104"/>
      <c r="J155" s="104"/>
    </row>
    <row r="156" spans="1:10" s="106" customFormat="1" ht="12.75">
      <c r="A156" s="113"/>
      <c r="B156" s="105"/>
      <c r="C156" s="196"/>
      <c r="D156" s="104"/>
      <c r="E156" s="104"/>
      <c r="F156" s="104"/>
      <c r="H156" s="104"/>
      <c r="J156" s="104"/>
    </row>
    <row r="157" spans="1:10" s="106" customFormat="1" ht="12.75">
      <c r="A157" s="113"/>
      <c r="B157" s="105"/>
      <c r="C157" s="196"/>
      <c r="D157" s="104"/>
      <c r="E157" s="104"/>
      <c r="F157" s="104"/>
      <c r="H157" s="104"/>
      <c r="J157" s="104"/>
    </row>
    <row r="158" spans="1:10" s="106" customFormat="1" ht="12.75">
      <c r="A158" s="113"/>
      <c r="B158" s="105"/>
      <c r="C158" s="196"/>
      <c r="D158" s="104"/>
      <c r="E158" s="104"/>
      <c r="F158" s="104"/>
      <c r="H158" s="104"/>
      <c r="J158" s="104"/>
    </row>
    <row r="159" spans="1:10" s="106" customFormat="1" ht="12.75">
      <c r="A159" s="113"/>
      <c r="B159" s="105"/>
      <c r="C159" s="196"/>
      <c r="D159" s="104"/>
      <c r="E159" s="104"/>
      <c r="F159" s="104"/>
      <c r="H159" s="104"/>
      <c r="J159" s="104"/>
    </row>
    <row r="160" spans="1:10" s="106" customFormat="1" ht="12.75">
      <c r="A160" s="113"/>
      <c r="B160" s="105"/>
      <c r="C160" s="196"/>
      <c r="D160" s="104"/>
      <c r="E160" s="104"/>
      <c r="F160" s="104"/>
      <c r="H160" s="104"/>
      <c r="J160" s="104"/>
    </row>
    <row r="161" spans="1:10" s="106" customFormat="1" ht="12.75">
      <c r="A161" s="113"/>
      <c r="B161" s="105"/>
      <c r="C161" s="196"/>
      <c r="D161" s="104"/>
      <c r="E161" s="104"/>
      <c r="F161" s="104"/>
      <c r="H161" s="104"/>
      <c r="J161" s="104"/>
    </row>
    <row r="162" spans="1:10" s="106" customFormat="1" ht="12.75">
      <c r="A162" s="113"/>
      <c r="B162" s="105"/>
      <c r="C162" s="196"/>
      <c r="D162" s="104"/>
      <c r="E162" s="104"/>
      <c r="F162" s="104"/>
      <c r="H162" s="104"/>
      <c r="J162" s="104"/>
    </row>
    <row r="163" spans="1:10" s="106" customFormat="1" ht="12.75">
      <c r="A163" s="113"/>
      <c r="B163" s="105"/>
      <c r="C163" s="196"/>
      <c r="D163" s="104"/>
      <c r="E163" s="104"/>
      <c r="F163" s="104"/>
      <c r="H163" s="104"/>
      <c r="J163" s="104"/>
    </row>
    <row r="164" spans="1:10" s="106" customFormat="1" ht="12.75">
      <c r="A164" s="113"/>
      <c r="B164" s="105"/>
      <c r="C164" s="196"/>
      <c r="D164" s="104"/>
      <c r="E164" s="104"/>
      <c r="F164" s="104"/>
      <c r="H164" s="104"/>
      <c r="J164" s="104"/>
    </row>
    <row r="165" spans="1:10" s="106" customFormat="1" ht="12.75">
      <c r="A165" s="113"/>
      <c r="B165" s="105"/>
      <c r="C165" s="196"/>
      <c r="D165" s="104"/>
      <c r="E165" s="104"/>
      <c r="F165" s="104"/>
      <c r="H165" s="104"/>
      <c r="J165" s="104"/>
    </row>
    <row r="166" spans="1:10" s="106" customFormat="1" ht="12.75">
      <c r="A166" s="113"/>
      <c r="B166" s="105"/>
      <c r="C166" s="196"/>
      <c r="D166" s="104"/>
      <c r="E166" s="104"/>
      <c r="F166" s="104"/>
      <c r="H166" s="104"/>
      <c r="J166" s="104"/>
    </row>
    <row r="167" spans="1:10" s="106" customFormat="1" ht="12.75">
      <c r="A167" s="113"/>
      <c r="B167" s="105"/>
      <c r="C167" s="196"/>
      <c r="D167" s="104"/>
      <c r="E167" s="104"/>
      <c r="F167" s="104"/>
      <c r="H167" s="104"/>
      <c r="J167" s="104"/>
    </row>
    <row r="168" spans="1:10" s="106" customFormat="1" ht="12.75">
      <c r="A168" s="113"/>
      <c r="B168" s="105"/>
      <c r="C168" s="196"/>
      <c r="D168" s="104"/>
      <c r="E168" s="104"/>
      <c r="F168" s="104"/>
      <c r="H168" s="104"/>
      <c r="J168" s="104"/>
    </row>
    <row r="169" spans="1:10" s="106" customFormat="1" ht="12.75">
      <c r="A169" s="113"/>
      <c r="B169" s="105"/>
      <c r="C169" s="196"/>
      <c r="D169" s="104"/>
      <c r="E169" s="104"/>
      <c r="F169" s="104"/>
      <c r="H169" s="104"/>
      <c r="J169" s="104"/>
    </row>
    <row r="170" spans="1:10" s="106" customFormat="1" ht="12.75">
      <c r="A170" s="113"/>
      <c r="B170" s="105"/>
      <c r="C170" s="196"/>
      <c r="D170" s="104"/>
      <c r="E170" s="104"/>
      <c r="F170" s="104"/>
      <c r="H170" s="104"/>
      <c r="J170" s="104"/>
    </row>
    <row r="171" spans="1:10" s="106" customFormat="1" ht="12.75">
      <c r="A171" s="113"/>
      <c r="B171" s="105"/>
      <c r="C171" s="196"/>
      <c r="D171" s="104"/>
      <c r="E171" s="104"/>
      <c r="F171" s="104"/>
      <c r="H171" s="104"/>
      <c r="J171" s="104"/>
    </row>
    <row r="172" spans="1:10" s="106" customFormat="1" ht="12.75">
      <c r="A172" s="113"/>
      <c r="B172" s="105"/>
      <c r="C172" s="196"/>
      <c r="D172" s="104"/>
      <c r="E172" s="104"/>
      <c r="F172" s="104"/>
      <c r="H172" s="104"/>
      <c r="J172" s="104"/>
    </row>
    <row r="173" spans="1:10" s="106" customFormat="1" ht="12.75">
      <c r="A173" s="113"/>
      <c r="B173" s="105"/>
      <c r="C173" s="196"/>
      <c r="D173" s="104"/>
      <c r="E173" s="104"/>
      <c r="F173" s="104"/>
      <c r="H173" s="104"/>
      <c r="J173" s="104"/>
    </row>
    <row r="174" spans="1:10" s="106" customFormat="1" ht="12.75">
      <c r="A174" s="113"/>
      <c r="B174" s="105"/>
      <c r="C174" s="196"/>
      <c r="D174" s="104"/>
      <c r="E174" s="104"/>
      <c r="F174" s="104"/>
      <c r="H174" s="104"/>
      <c r="J174" s="104"/>
    </row>
    <row r="175" spans="1:10" s="106" customFormat="1" ht="12.75">
      <c r="A175" s="113"/>
      <c r="B175" s="105"/>
      <c r="C175" s="196"/>
      <c r="D175" s="104"/>
      <c r="E175" s="104"/>
      <c r="F175" s="104"/>
      <c r="H175" s="104"/>
      <c r="J175" s="104"/>
    </row>
    <row r="176" spans="1:10" s="106" customFormat="1" ht="12.75">
      <c r="A176" s="113"/>
      <c r="B176" s="105"/>
      <c r="C176" s="196"/>
      <c r="D176" s="104"/>
      <c r="E176" s="104"/>
      <c r="F176" s="104"/>
      <c r="H176" s="104"/>
      <c r="J176" s="104"/>
    </row>
    <row r="177" spans="1:10" s="106" customFormat="1" ht="12.75">
      <c r="A177" s="113"/>
      <c r="B177" s="105"/>
      <c r="C177" s="196"/>
      <c r="D177" s="104"/>
      <c r="E177" s="104"/>
      <c r="F177" s="104"/>
      <c r="H177" s="104"/>
      <c r="J177" s="104"/>
    </row>
    <row r="178" spans="1:10" s="106" customFormat="1" ht="12.75">
      <c r="A178" s="113"/>
      <c r="B178" s="105"/>
      <c r="C178" s="196"/>
      <c r="D178" s="104"/>
      <c r="E178" s="104"/>
      <c r="F178" s="104"/>
      <c r="H178" s="104"/>
      <c r="J178" s="104"/>
    </row>
    <row r="179" spans="1:10" s="106" customFormat="1" ht="12.75">
      <c r="A179" s="113"/>
      <c r="B179" s="105"/>
      <c r="C179" s="196"/>
      <c r="D179" s="104"/>
      <c r="E179" s="104"/>
      <c r="F179" s="104"/>
      <c r="H179" s="104"/>
      <c r="J179" s="104"/>
    </row>
    <row r="180" spans="1:10" s="106" customFormat="1" ht="12.75">
      <c r="A180" s="113"/>
      <c r="B180" s="105"/>
      <c r="C180" s="196"/>
      <c r="D180" s="104"/>
      <c r="E180" s="104"/>
      <c r="F180" s="104"/>
      <c r="H180" s="104"/>
      <c r="J180" s="104"/>
    </row>
    <row r="181" spans="1:10" s="106" customFormat="1" ht="12.75">
      <c r="A181" s="113"/>
      <c r="B181" s="105"/>
      <c r="C181" s="196"/>
      <c r="D181" s="104"/>
      <c r="E181" s="104"/>
      <c r="F181" s="104"/>
      <c r="H181" s="104"/>
      <c r="J181" s="104"/>
    </row>
    <row r="182" spans="1:10" s="106" customFormat="1" ht="12.75">
      <c r="A182" s="113"/>
      <c r="B182" s="105"/>
      <c r="C182" s="196"/>
      <c r="D182" s="104"/>
      <c r="E182" s="104"/>
      <c r="F182" s="104"/>
      <c r="H182" s="104"/>
      <c r="J182" s="104"/>
    </row>
    <row r="183" spans="1:10" s="106" customFormat="1" ht="12.75">
      <c r="A183" s="113"/>
      <c r="B183" s="105"/>
      <c r="C183" s="196"/>
      <c r="D183" s="104"/>
      <c r="E183" s="104"/>
      <c r="F183" s="104"/>
      <c r="H183" s="104"/>
      <c r="J183" s="104"/>
    </row>
    <row r="184" spans="1:10" s="106" customFormat="1" ht="12.75">
      <c r="A184" s="113"/>
      <c r="B184" s="105"/>
      <c r="C184" s="196"/>
      <c r="D184" s="104"/>
      <c r="E184" s="104"/>
      <c r="F184" s="104"/>
      <c r="H184" s="104"/>
      <c r="J184" s="104"/>
    </row>
    <row r="185" spans="1:10" s="106" customFormat="1" ht="12.75">
      <c r="A185" s="113"/>
      <c r="B185" s="105"/>
      <c r="C185" s="196"/>
      <c r="D185" s="104"/>
      <c r="E185" s="104"/>
      <c r="F185" s="104"/>
      <c r="H185" s="104"/>
      <c r="J185" s="104"/>
    </row>
    <row r="186" spans="1:10" s="106" customFormat="1" ht="12.75">
      <c r="A186" s="113"/>
      <c r="B186" s="105"/>
      <c r="C186" s="196"/>
      <c r="D186" s="104"/>
      <c r="E186" s="104"/>
      <c r="F186" s="104"/>
      <c r="H186" s="104"/>
      <c r="J186" s="104"/>
    </row>
    <row r="187" spans="1:10" s="106" customFormat="1" ht="12.75">
      <c r="A187" s="113"/>
      <c r="B187" s="105"/>
      <c r="C187" s="196"/>
      <c r="D187" s="104"/>
      <c r="E187" s="104"/>
      <c r="F187" s="104"/>
      <c r="H187" s="104"/>
      <c r="J187" s="104"/>
    </row>
    <row r="188" spans="1:10" s="106" customFormat="1" ht="12.75">
      <c r="A188" s="113"/>
      <c r="B188" s="105"/>
      <c r="C188" s="196"/>
      <c r="D188" s="104"/>
      <c r="E188" s="104"/>
      <c r="F188" s="104"/>
      <c r="H188" s="104"/>
      <c r="J188" s="104"/>
    </row>
    <row r="189" spans="1:10" s="106" customFormat="1" ht="12.75">
      <c r="A189" s="113"/>
      <c r="B189" s="105"/>
      <c r="C189" s="196"/>
      <c r="D189" s="104"/>
      <c r="E189" s="104"/>
      <c r="F189" s="104"/>
      <c r="H189" s="104"/>
      <c r="J189" s="104"/>
    </row>
    <row r="190" spans="1:10" s="106" customFormat="1" ht="12.75">
      <c r="A190" s="113"/>
      <c r="B190" s="105"/>
      <c r="C190" s="196"/>
      <c r="D190" s="104"/>
      <c r="E190" s="104"/>
      <c r="F190" s="104"/>
      <c r="H190" s="104"/>
      <c r="J190" s="104"/>
    </row>
    <row r="191" spans="1:10" s="106" customFormat="1" ht="12.75">
      <c r="A191" s="113"/>
      <c r="B191" s="105"/>
      <c r="C191" s="196"/>
      <c r="D191" s="104"/>
      <c r="E191" s="104"/>
      <c r="F191" s="104"/>
      <c r="H191" s="104"/>
      <c r="J191" s="104"/>
    </row>
    <row r="192" spans="1:10" s="106" customFormat="1" ht="12.75">
      <c r="A192" s="113"/>
      <c r="B192" s="105"/>
      <c r="C192" s="196"/>
      <c r="D192" s="104"/>
      <c r="E192" s="104"/>
      <c r="F192" s="104"/>
      <c r="H192" s="104"/>
      <c r="J192" s="104"/>
    </row>
    <row r="193" spans="1:10" s="106" customFormat="1" ht="12.75">
      <c r="A193" s="113"/>
      <c r="B193" s="105"/>
      <c r="C193" s="196"/>
      <c r="D193" s="104"/>
      <c r="E193" s="104"/>
      <c r="F193" s="104"/>
      <c r="H193" s="104"/>
      <c r="J193" s="104"/>
    </row>
    <row r="194" spans="1:10" s="106" customFormat="1" ht="12.75">
      <c r="A194" s="113"/>
      <c r="B194" s="105"/>
      <c r="C194" s="196"/>
      <c r="D194" s="104"/>
      <c r="E194" s="104"/>
      <c r="F194" s="104"/>
      <c r="H194" s="104"/>
      <c r="J194" s="104"/>
    </row>
    <row r="195" spans="1:10" s="106" customFormat="1" ht="12.75">
      <c r="A195" s="113"/>
      <c r="B195" s="105"/>
      <c r="C195" s="196"/>
      <c r="D195" s="104"/>
      <c r="E195" s="104"/>
      <c r="F195" s="104"/>
      <c r="H195" s="104"/>
      <c r="J195" s="104"/>
    </row>
    <row r="196" spans="1:10" s="106" customFormat="1" ht="12.75">
      <c r="A196" s="113"/>
      <c r="B196" s="105"/>
      <c r="C196" s="196"/>
      <c r="D196" s="104"/>
      <c r="E196" s="104"/>
      <c r="F196" s="104"/>
      <c r="H196" s="104"/>
      <c r="J196" s="104"/>
    </row>
    <row r="197" spans="1:10" s="106" customFormat="1" ht="12.75">
      <c r="A197" s="113"/>
      <c r="B197" s="105"/>
      <c r="C197" s="196"/>
      <c r="D197" s="104"/>
      <c r="E197" s="104"/>
      <c r="F197" s="104"/>
      <c r="H197" s="104"/>
      <c r="J197" s="104"/>
    </row>
    <row r="198" spans="1:10" s="106" customFormat="1" ht="12.75">
      <c r="A198" s="113"/>
      <c r="B198" s="105"/>
      <c r="C198" s="196"/>
      <c r="D198" s="104"/>
      <c r="E198" s="104"/>
      <c r="F198" s="104"/>
      <c r="H198" s="104"/>
      <c r="J198" s="104"/>
    </row>
    <row r="199" spans="1:10" s="106" customFormat="1" ht="12.75">
      <c r="A199" s="113"/>
      <c r="B199" s="105"/>
      <c r="C199" s="196"/>
      <c r="D199" s="104"/>
      <c r="E199" s="104"/>
      <c r="F199" s="104"/>
      <c r="H199" s="104"/>
      <c r="J199" s="104"/>
    </row>
    <row r="200" spans="1:10" s="106" customFormat="1" ht="12.75">
      <c r="A200" s="113"/>
      <c r="B200" s="105"/>
      <c r="C200" s="196"/>
      <c r="D200" s="104"/>
      <c r="E200" s="104"/>
      <c r="F200" s="104"/>
      <c r="H200" s="104"/>
      <c r="J200" s="104"/>
    </row>
    <row r="201" spans="1:10" s="106" customFormat="1" ht="12.75">
      <c r="A201" s="113"/>
      <c r="B201" s="105"/>
      <c r="C201" s="196"/>
      <c r="D201" s="104"/>
      <c r="E201" s="104"/>
      <c r="F201" s="104"/>
      <c r="H201" s="104"/>
      <c r="J201" s="104"/>
    </row>
    <row r="202" spans="1:10" s="106" customFormat="1" ht="12.75">
      <c r="A202" s="113"/>
      <c r="B202" s="105"/>
      <c r="C202" s="196"/>
      <c r="D202" s="104"/>
      <c r="E202" s="104"/>
      <c r="F202" s="104"/>
      <c r="H202" s="104"/>
      <c r="J202" s="104"/>
    </row>
    <row r="203" spans="1:10" s="106" customFormat="1" ht="12.75">
      <c r="A203" s="113"/>
      <c r="B203" s="105"/>
      <c r="C203" s="196"/>
      <c r="D203" s="104"/>
      <c r="E203" s="104"/>
      <c r="F203" s="104"/>
      <c r="H203" s="104"/>
      <c r="J203" s="104"/>
    </row>
    <row r="204" spans="1:10" s="106" customFormat="1" ht="12.75">
      <c r="A204" s="113"/>
      <c r="B204" s="105"/>
      <c r="C204" s="196"/>
      <c r="D204" s="104"/>
      <c r="E204" s="104"/>
      <c r="F204" s="104"/>
      <c r="H204" s="104"/>
      <c r="J204" s="104"/>
    </row>
    <row r="205" spans="1:10" s="106" customFormat="1" ht="12.75">
      <c r="A205" s="113"/>
      <c r="B205" s="105"/>
      <c r="C205" s="196"/>
      <c r="D205" s="104"/>
      <c r="E205" s="104"/>
      <c r="F205" s="104"/>
      <c r="H205" s="104"/>
      <c r="J205" s="104"/>
    </row>
    <row r="206" spans="1:10" s="106" customFormat="1" ht="12.75">
      <c r="A206" s="113"/>
      <c r="B206" s="105"/>
      <c r="C206" s="196"/>
      <c r="D206" s="104"/>
      <c r="E206" s="104"/>
      <c r="F206" s="104"/>
      <c r="H206" s="104"/>
      <c r="J206" s="104"/>
    </row>
    <row r="207" spans="1:10" s="106" customFormat="1" ht="12.75">
      <c r="A207" s="113"/>
      <c r="B207" s="105"/>
      <c r="C207" s="196"/>
      <c r="D207" s="104"/>
      <c r="E207" s="104"/>
      <c r="F207" s="104"/>
      <c r="H207" s="104"/>
      <c r="J207" s="104"/>
    </row>
    <row r="208" spans="1:10" s="106" customFormat="1" ht="12.75">
      <c r="A208" s="113"/>
      <c r="B208" s="105"/>
      <c r="C208" s="196"/>
      <c r="D208" s="104"/>
      <c r="E208" s="104"/>
      <c r="F208" s="104"/>
      <c r="H208" s="104"/>
      <c r="J208" s="104"/>
    </row>
    <row r="209" spans="1:10" s="106" customFormat="1" ht="12.75">
      <c r="A209" s="113"/>
      <c r="B209" s="105"/>
      <c r="C209" s="196"/>
      <c r="D209" s="104"/>
      <c r="E209" s="104"/>
      <c r="F209" s="104"/>
      <c r="H209" s="104"/>
      <c r="J209" s="104"/>
    </row>
    <row r="210" spans="1:10" s="106" customFormat="1" ht="12.75">
      <c r="A210" s="113"/>
      <c r="B210" s="105"/>
      <c r="C210" s="196"/>
      <c r="D210" s="104"/>
      <c r="E210" s="104"/>
      <c r="F210" s="104"/>
      <c r="H210" s="104"/>
      <c r="J210" s="104"/>
    </row>
    <row r="211" spans="1:10" s="106" customFormat="1" ht="12.75">
      <c r="A211" s="113"/>
      <c r="B211" s="105"/>
      <c r="C211" s="196"/>
      <c r="D211" s="104"/>
      <c r="E211" s="104"/>
      <c r="F211" s="104"/>
      <c r="H211" s="104"/>
      <c r="J211" s="104"/>
    </row>
    <row r="212" spans="1:10" s="106" customFormat="1" ht="12.75">
      <c r="A212" s="113"/>
      <c r="B212" s="105"/>
      <c r="C212" s="196"/>
      <c r="D212" s="104"/>
      <c r="E212" s="104"/>
      <c r="F212" s="104"/>
      <c r="H212" s="104"/>
      <c r="J212" s="104"/>
    </row>
    <row r="213" spans="1:10" s="106" customFormat="1" ht="12.75">
      <c r="A213" s="113"/>
      <c r="B213" s="105"/>
      <c r="C213" s="196"/>
      <c r="D213" s="104"/>
      <c r="E213" s="104"/>
      <c r="F213" s="104"/>
      <c r="H213" s="104"/>
      <c r="J213" s="104"/>
    </row>
    <row r="214" spans="1:10" s="106" customFormat="1" ht="12.75">
      <c r="A214" s="113"/>
      <c r="B214" s="105"/>
      <c r="C214" s="196"/>
      <c r="D214" s="104"/>
      <c r="E214" s="104"/>
      <c r="F214" s="104"/>
      <c r="H214" s="104"/>
      <c r="J214" s="104"/>
    </row>
    <row r="215" spans="1:10" s="106" customFormat="1" ht="12.75">
      <c r="A215" s="113"/>
      <c r="B215" s="105"/>
      <c r="C215" s="196"/>
      <c r="D215" s="104"/>
      <c r="E215" s="104"/>
      <c r="F215" s="104"/>
      <c r="H215" s="104"/>
      <c r="J215" s="104"/>
    </row>
    <row r="216" spans="1:10" s="106" customFormat="1" ht="12.75">
      <c r="A216" s="113"/>
      <c r="B216" s="105"/>
      <c r="C216" s="196"/>
      <c r="D216" s="104"/>
      <c r="E216" s="104"/>
      <c r="F216" s="104"/>
      <c r="H216" s="104"/>
      <c r="J216" s="104"/>
    </row>
    <row r="217" spans="1:10" s="106" customFormat="1" ht="12.75">
      <c r="A217" s="113"/>
      <c r="B217" s="105"/>
      <c r="C217" s="196"/>
      <c r="D217" s="104"/>
      <c r="E217" s="104"/>
      <c r="F217" s="104"/>
      <c r="H217" s="104"/>
      <c r="J217" s="104"/>
    </row>
    <row r="218" spans="1:10" s="106" customFormat="1" ht="12.75">
      <c r="A218" s="113"/>
      <c r="B218" s="105"/>
      <c r="C218" s="196"/>
      <c r="D218" s="104"/>
      <c r="E218" s="104"/>
      <c r="F218" s="104"/>
      <c r="H218" s="104"/>
      <c r="J218" s="104"/>
    </row>
    <row r="219" spans="1:10" s="106" customFormat="1" ht="12.75">
      <c r="A219" s="113"/>
      <c r="B219" s="105"/>
      <c r="C219" s="196"/>
      <c r="D219" s="104"/>
      <c r="E219" s="104"/>
      <c r="F219" s="104"/>
      <c r="H219" s="104"/>
      <c r="J219" s="104"/>
    </row>
    <row r="220" spans="1:10" s="106" customFormat="1" ht="12.75">
      <c r="A220" s="113"/>
      <c r="B220" s="105"/>
      <c r="C220" s="196"/>
      <c r="D220" s="104"/>
      <c r="E220" s="104"/>
      <c r="F220" s="104"/>
      <c r="H220" s="104"/>
      <c r="J220" s="104"/>
    </row>
    <row r="221" spans="1:10" s="106" customFormat="1" ht="12.75">
      <c r="A221" s="113"/>
      <c r="B221" s="105"/>
      <c r="C221" s="196"/>
      <c r="D221" s="104"/>
      <c r="E221" s="104"/>
      <c r="F221" s="104"/>
      <c r="H221" s="104"/>
      <c r="J221" s="104"/>
    </row>
    <row r="222" spans="1:10" s="106" customFormat="1" ht="12.75">
      <c r="A222" s="113"/>
      <c r="B222" s="105"/>
      <c r="C222" s="196"/>
      <c r="D222" s="104"/>
      <c r="E222" s="104"/>
      <c r="F222" s="104"/>
      <c r="H222" s="104"/>
      <c r="J222" s="104"/>
    </row>
    <row r="223" spans="1:10" s="106" customFormat="1" ht="12.75">
      <c r="A223" s="113"/>
      <c r="B223" s="105"/>
      <c r="C223" s="196"/>
      <c r="D223" s="104"/>
      <c r="E223" s="104"/>
      <c r="F223" s="104"/>
      <c r="H223" s="104"/>
      <c r="J223" s="104"/>
    </row>
    <row r="224" spans="1:10" s="106" customFormat="1" ht="12.75">
      <c r="A224" s="113"/>
      <c r="B224" s="105"/>
      <c r="C224" s="196"/>
      <c r="D224" s="104"/>
      <c r="E224" s="104"/>
      <c r="F224" s="104"/>
      <c r="H224" s="104"/>
      <c r="J224" s="104"/>
    </row>
    <row r="225" spans="1:10" s="106" customFormat="1" ht="12.75">
      <c r="A225" s="113"/>
      <c r="B225" s="105"/>
      <c r="C225" s="196"/>
      <c r="D225" s="104"/>
      <c r="E225" s="104"/>
      <c r="F225" s="104"/>
      <c r="H225" s="104"/>
      <c r="J225" s="104"/>
    </row>
    <row r="226" spans="1:10" s="106" customFormat="1" ht="12.75">
      <c r="A226" s="113"/>
      <c r="B226" s="105"/>
      <c r="C226" s="196"/>
      <c r="D226" s="104"/>
      <c r="E226" s="104"/>
      <c r="F226" s="104"/>
      <c r="H226" s="104"/>
      <c r="J226" s="104"/>
    </row>
    <row r="227" spans="1:10" s="106" customFormat="1" ht="12.75">
      <c r="A227" s="113"/>
      <c r="B227" s="105"/>
      <c r="C227" s="196"/>
      <c r="D227" s="104"/>
      <c r="E227" s="104"/>
      <c r="F227" s="104"/>
      <c r="H227" s="104"/>
      <c r="J227" s="104"/>
    </row>
    <row r="228" spans="1:10" s="106" customFormat="1" ht="12.75">
      <c r="A228" s="113"/>
      <c r="B228" s="105"/>
      <c r="C228" s="196"/>
      <c r="D228" s="104"/>
      <c r="E228" s="104"/>
      <c r="F228" s="104"/>
      <c r="H228" s="104"/>
      <c r="J228" s="104"/>
    </row>
    <row r="229" spans="1:10" s="106" customFormat="1" ht="12.75">
      <c r="A229" s="113"/>
      <c r="B229" s="105"/>
      <c r="C229" s="196"/>
      <c r="D229" s="104"/>
      <c r="E229" s="104"/>
      <c r="F229" s="104"/>
      <c r="H229" s="104"/>
      <c r="J229" s="104"/>
    </row>
    <row r="230" spans="1:10" s="106" customFormat="1" ht="12.75">
      <c r="A230" s="113"/>
      <c r="B230" s="105"/>
      <c r="C230" s="196"/>
      <c r="D230" s="104"/>
      <c r="E230" s="104"/>
      <c r="F230" s="104"/>
      <c r="H230" s="104"/>
      <c r="J230" s="104"/>
    </row>
    <row r="231" spans="1:10" s="106" customFormat="1" ht="12.75">
      <c r="A231" s="113"/>
      <c r="B231" s="105"/>
      <c r="C231" s="196"/>
      <c r="D231" s="104"/>
      <c r="E231" s="104"/>
      <c r="F231" s="104"/>
      <c r="H231" s="104"/>
      <c r="J231" s="104"/>
    </row>
    <row r="232" spans="1:10" s="106" customFormat="1" ht="12.75">
      <c r="A232" s="113"/>
      <c r="B232" s="105"/>
      <c r="C232" s="196"/>
      <c r="D232" s="104"/>
      <c r="E232" s="104"/>
      <c r="F232" s="104"/>
      <c r="H232" s="104"/>
      <c r="J232" s="104"/>
    </row>
    <row r="233" spans="1:10" s="106" customFormat="1" ht="12.75">
      <c r="A233" s="113"/>
      <c r="B233" s="105"/>
      <c r="C233" s="196"/>
      <c r="D233" s="104"/>
      <c r="E233" s="104"/>
      <c r="F233" s="104"/>
      <c r="H233" s="104"/>
      <c r="J233" s="104"/>
    </row>
    <row r="234" spans="1:10" s="106" customFormat="1" ht="12.75">
      <c r="A234" s="113"/>
      <c r="B234" s="105"/>
      <c r="C234" s="196"/>
      <c r="D234" s="104"/>
      <c r="E234" s="104"/>
      <c r="F234" s="104"/>
      <c r="H234" s="104"/>
      <c r="J234" s="104"/>
    </row>
    <row r="235" spans="1:10" s="106" customFormat="1" ht="12.75">
      <c r="A235" s="113"/>
      <c r="B235" s="105"/>
      <c r="C235" s="196"/>
      <c r="D235" s="104"/>
      <c r="E235" s="104"/>
      <c r="F235" s="104"/>
      <c r="H235" s="104"/>
      <c r="J235" s="104"/>
    </row>
    <row r="236" spans="1:10" s="106" customFormat="1" ht="12.75">
      <c r="A236" s="113"/>
      <c r="B236" s="105"/>
      <c r="C236" s="196"/>
      <c r="D236" s="104"/>
      <c r="E236" s="104"/>
      <c r="F236" s="104"/>
      <c r="H236" s="104"/>
      <c r="J236" s="104"/>
    </row>
    <row r="237" spans="1:10" s="106" customFormat="1" ht="12.75">
      <c r="A237" s="113"/>
      <c r="B237" s="105"/>
      <c r="C237" s="196"/>
      <c r="D237" s="104"/>
      <c r="E237" s="104"/>
      <c r="F237" s="104"/>
      <c r="H237" s="104"/>
      <c r="J237" s="104"/>
    </row>
    <row r="238" spans="1:10" s="106" customFormat="1" ht="12.75">
      <c r="A238" s="113"/>
      <c r="B238" s="105"/>
      <c r="C238" s="196"/>
      <c r="D238" s="104"/>
      <c r="E238" s="104"/>
      <c r="F238" s="104"/>
      <c r="H238" s="104"/>
      <c r="J238" s="104"/>
    </row>
    <row r="239" spans="1:10" s="106" customFormat="1" ht="12.75">
      <c r="A239" s="113"/>
      <c r="B239" s="105"/>
      <c r="C239" s="196"/>
      <c r="D239" s="104"/>
      <c r="E239" s="104"/>
      <c r="F239" s="104"/>
      <c r="H239" s="104"/>
      <c r="J239" s="104"/>
    </row>
    <row r="240" spans="1:10" s="106" customFormat="1" ht="12.75">
      <c r="A240" s="113"/>
      <c r="B240" s="105"/>
      <c r="C240" s="196"/>
      <c r="D240" s="104"/>
      <c r="E240" s="104"/>
      <c r="F240" s="104"/>
      <c r="H240" s="104"/>
      <c r="J240" s="104"/>
    </row>
    <row r="241" spans="1:10" s="106" customFormat="1" ht="12.75">
      <c r="A241" s="113"/>
      <c r="B241" s="105"/>
      <c r="C241" s="196"/>
      <c r="D241" s="104"/>
      <c r="E241" s="104"/>
      <c r="F241" s="104"/>
      <c r="H241" s="104"/>
      <c r="J241" s="104"/>
    </row>
    <row r="242" spans="1:10" s="106" customFormat="1" ht="12.75">
      <c r="A242" s="113"/>
      <c r="B242" s="105"/>
      <c r="C242" s="196"/>
      <c r="D242" s="104"/>
      <c r="E242" s="104"/>
      <c r="F242" s="104"/>
      <c r="H242" s="104"/>
      <c r="J242" s="104"/>
    </row>
    <row r="243" spans="1:10" s="106" customFormat="1" ht="12.75">
      <c r="A243" s="113"/>
      <c r="B243" s="105"/>
      <c r="C243" s="196"/>
      <c r="D243" s="104"/>
      <c r="E243" s="104"/>
      <c r="F243" s="104"/>
      <c r="H243" s="104"/>
      <c r="J243" s="104"/>
    </row>
    <row r="244" spans="1:10" s="106" customFormat="1" ht="12.75">
      <c r="A244" s="113"/>
      <c r="B244" s="105"/>
      <c r="C244" s="196"/>
      <c r="D244" s="104"/>
      <c r="E244" s="104"/>
      <c r="F244" s="104"/>
      <c r="H244" s="104"/>
      <c r="J244" s="104"/>
    </row>
    <row r="245" spans="1:10" s="106" customFormat="1" ht="12.75">
      <c r="A245" s="113"/>
      <c r="B245" s="105"/>
      <c r="C245" s="196"/>
      <c r="D245" s="104"/>
      <c r="E245" s="104"/>
      <c r="F245" s="104"/>
      <c r="H245" s="104"/>
      <c r="J245" s="104"/>
    </row>
    <row r="246" spans="1:10" s="106" customFormat="1" ht="12.75">
      <c r="A246" s="113"/>
      <c r="B246" s="105"/>
      <c r="C246" s="196"/>
      <c r="D246" s="104"/>
      <c r="E246" s="104"/>
      <c r="F246" s="104"/>
      <c r="H246" s="104"/>
      <c r="J246" s="104"/>
    </row>
    <row r="247" spans="1:10" s="106" customFormat="1" ht="12.75">
      <c r="A247" s="113"/>
      <c r="B247" s="105"/>
      <c r="C247" s="196"/>
      <c r="D247" s="104"/>
      <c r="E247" s="104"/>
      <c r="F247" s="104"/>
      <c r="H247" s="104"/>
      <c r="J247" s="104"/>
    </row>
    <row r="248" spans="1:10" s="106" customFormat="1" ht="12.75">
      <c r="A248" s="113"/>
      <c r="B248" s="105"/>
      <c r="C248" s="196"/>
      <c r="D248" s="104"/>
      <c r="E248" s="104"/>
      <c r="F248" s="104"/>
      <c r="H248" s="104"/>
      <c r="J248" s="104"/>
    </row>
    <row r="249" spans="1:10" s="106" customFormat="1" ht="12.75">
      <c r="A249" s="113"/>
      <c r="B249" s="105"/>
      <c r="C249" s="196"/>
      <c r="D249" s="104"/>
      <c r="E249" s="104"/>
      <c r="F249" s="104"/>
      <c r="H249" s="104"/>
      <c r="J249" s="104"/>
    </row>
    <row r="250" spans="1:10" s="106" customFormat="1" ht="12.75">
      <c r="A250" s="113"/>
      <c r="B250" s="105"/>
      <c r="C250" s="196"/>
      <c r="D250" s="104"/>
      <c r="E250" s="104"/>
      <c r="F250" s="104"/>
      <c r="H250" s="104"/>
      <c r="J250" s="104"/>
    </row>
    <row r="251" spans="1:10" s="106" customFormat="1" ht="12.75">
      <c r="A251" s="113"/>
      <c r="B251" s="105"/>
      <c r="C251" s="196"/>
      <c r="D251" s="104"/>
      <c r="E251" s="104"/>
      <c r="F251" s="104"/>
      <c r="H251" s="104"/>
      <c r="J251" s="104"/>
    </row>
    <row r="252" spans="1:10" s="106" customFormat="1" ht="12.75">
      <c r="A252" s="113"/>
      <c r="B252" s="105"/>
      <c r="C252" s="196"/>
      <c r="D252" s="104"/>
      <c r="E252" s="104"/>
      <c r="F252" s="104"/>
      <c r="H252" s="104"/>
      <c r="J252" s="104"/>
    </row>
    <row r="253" spans="1:10" s="106" customFormat="1" ht="12.75">
      <c r="A253" s="113"/>
      <c r="B253" s="105"/>
      <c r="C253" s="196"/>
      <c r="D253" s="104"/>
      <c r="E253" s="104"/>
      <c r="F253" s="104"/>
      <c r="H253" s="104"/>
      <c r="J253" s="104"/>
    </row>
    <row r="254" spans="1:10" s="106" customFormat="1" ht="12.75">
      <c r="A254" s="113"/>
      <c r="B254" s="105"/>
      <c r="C254" s="196"/>
      <c r="D254" s="104"/>
      <c r="E254" s="104"/>
      <c r="F254" s="104"/>
      <c r="H254" s="104"/>
      <c r="J254" s="104"/>
    </row>
    <row r="255" spans="1:10" s="106" customFormat="1" ht="12.75">
      <c r="A255" s="113"/>
      <c r="B255" s="105"/>
      <c r="C255" s="196"/>
      <c r="D255" s="104"/>
      <c r="E255" s="104"/>
      <c r="F255" s="104"/>
      <c r="H255" s="104"/>
      <c r="J255" s="104"/>
    </row>
    <row r="256" spans="1:10" s="106" customFormat="1" ht="12.75">
      <c r="A256" s="113"/>
      <c r="B256" s="105"/>
      <c r="C256" s="196"/>
      <c r="D256" s="104"/>
      <c r="E256" s="104"/>
      <c r="F256" s="104"/>
      <c r="H256" s="104"/>
      <c r="J256" s="104"/>
    </row>
    <row r="257" spans="1:10" s="106" customFormat="1" ht="12.75">
      <c r="A257" s="113"/>
      <c r="B257" s="105"/>
      <c r="C257" s="196"/>
      <c r="D257" s="104"/>
      <c r="E257" s="104"/>
      <c r="F257" s="104"/>
      <c r="H257" s="104"/>
      <c r="J257" s="104"/>
    </row>
    <row r="258" spans="1:10" s="106" customFormat="1" ht="12.75">
      <c r="A258" s="113"/>
      <c r="B258" s="105"/>
      <c r="C258" s="196"/>
      <c r="D258" s="104"/>
      <c r="E258" s="104"/>
      <c r="F258" s="104"/>
      <c r="H258" s="104"/>
      <c r="J258" s="104"/>
    </row>
    <row r="259" spans="1:10" s="106" customFormat="1" ht="12.75">
      <c r="A259" s="113"/>
      <c r="B259" s="105"/>
      <c r="C259" s="196"/>
      <c r="D259" s="104"/>
      <c r="E259" s="104"/>
      <c r="F259" s="104"/>
      <c r="H259" s="104"/>
      <c r="J259" s="104"/>
    </row>
    <row r="260" spans="1:10" s="106" customFormat="1" ht="12.75">
      <c r="A260" s="113"/>
      <c r="B260" s="105"/>
      <c r="C260" s="196"/>
      <c r="D260" s="104"/>
      <c r="E260" s="104"/>
      <c r="F260" s="104"/>
      <c r="H260" s="104"/>
      <c r="J260" s="104"/>
    </row>
    <row r="261" spans="1:10" s="106" customFormat="1" ht="12.75">
      <c r="A261" s="113"/>
      <c r="B261" s="105"/>
      <c r="C261" s="196"/>
      <c r="D261" s="104"/>
      <c r="E261" s="104"/>
      <c r="F261" s="104"/>
      <c r="H261" s="104"/>
      <c r="J261" s="104"/>
    </row>
    <row r="262" spans="1:10" s="106" customFormat="1" ht="12.75">
      <c r="A262" s="113"/>
      <c r="B262" s="105"/>
      <c r="C262" s="196"/>
      <c r="D262" s="104"/>
      <c r="E262" s="104"/>
      <c r="F262" s="104"/>
      <c r="H262" s="104"/>
      <c r="J262" s="104"/>
    </row>
    <row r="263" spans="1:10" s="106" customFormat="1" ht="12.75">
      <c r="A263" s="113"/>
      <c r="B263" s="105"/>
      <c r="C263" s="196"/>
      <c r="D263" s="104"/>
      <c r="E263" s="104"/>
      <c r="F263" s="104"/>
      <c r="H263" s="104"/>
      <c r="J263" s="104"/>
    </row>
    <row r="264" spans="1:10" s="106" customFormat="1" ht="12.75">
      <c r="A264" s="113"/>
      <c r="B264" s="105"/>
      <c r="C264" s="196"/>
      <c r="D264" s="104"/>
      <c r="E264" s="104"/>
      <c r="F264" s="104"/>
      <c r="H264" s="104"/>
      <c r="J264" s="104"/>
    </row>
    <row r="265" spans="1:10" s="106" customFormat="1" ht="12.75">
      <c r="A265" s="113"/>
      <c r="B265" s="105"/>
      <c r="C265" s="196"/>
      <c r="D265" s="104"/>
      <c r="E265" s="104"/>
      <c r="F265" s="104"/>
      <c r="H265" s="104"/>
      <c r="J265" s="104"/>
    </row>
    <row r="266" spans="1:10" s="106" customFormat="1" ht="12.75">
      <c r="A266" s="113"/>
      <c r="B266" s="105"/>
      <c r="C266" s="196"/>
      <c r="D266" s="104"/>
      <c r="E266" s="104"/>
      <c r="F266" s="104"/>
      <c r="H266" s="104"/>
      <c r="J266" s="104"/>
    </row>
    <row r="267" spans="1:10" s="106" customFormat="1" ht="12.75">
      <c r="A267" s="113"/>
      <c r="B267" s="105"/>
      <c r="C267" s="196"/>
      <c r="D267" s="104"/>
      <c r="E267" s="104"/>
      <c r="F267" s="104"/>
      <c r="H267" s="104"/>
      <c r="J267" s="104"/>
    </row>
    <row r="268" spans="1:10" s="106" customFormat="1" ht="12.75">
      <c r="A268" s="113"/>
      <c r="B268" s="105"/>
      <c r="C268" s="196"/>
      <c r="D268" s="104"/>
      <c r="E268" s="104"/>
      <c r="F268" s="104"/>
      <c r="H268" s="104"/>
      <c r="J268" s="104"/>
    </row>
    <row r="269" spans="1:10" s="106" customFormat="1" ht="12.75">
      <c r="A269" s="113"/>
      <c r="B269" s="105"/>
      <c r="C269" s="196"/>
      <c r="D269" s="104"/>
      <c r="E269" s="104"/>
      <c r="F269" s="104"/>
      <c r="H269" s="104"/>
      <c r="J269" s="104"/>
    </row>
    <row r="270" spans="1:10" s="106" customFormat="1" ht="12.75">
      <c r="A270" s="113"/>
      <c r="B270" s="105"/>
      <c r="C270" s="196"/>
      <c r="D270" s="104"/>
      <c r="E270" s="104"/>
      <c r="F270" s="104"/>
      <c r="H270" s="104"/>
      <c r="J270" s="104"/>
    </row>
    <row r="271" spans="1:10" s="106" customFormat="1" ht="12.75">
      <c r="A271" s="113"/>
      <c r="B271" s="105"/>
      <c r="C271" s="196"/>
      <c r="D271" s="104"/>
      <c r="E271" s="104"/>
      <c r="F271" s="104"/>
      <c r="H271" s="104"/>
      <c r="J271" s="104"/>
    </row>
    <row r="272" spans="1:10" s="106" customFormat="1" ht="12.75">
      <c r="A272" s="113"/>
      <c r="B272" s="105"/>
      <c r="C272" s="196"/>
      <c r="D272" s="104"/>
      <c r="E272" s="104"/>
      <c r="F272" s="104"/>
      <c r="H272" s="104"/>
      <c r="J272" s="104"/>
    </row>
    <row r="273" spans="1:10" s="106" customFormat="1" ht="12.75">
      <c r="A273" s="113"/>
      <c r="B273" s="105"/>
      <c r="C273" s="196"/>
      <c r="D273" s="104"/>
      <c r="E273" s="104"/>
      <c r="F273" s="104"/>
      <c r="H273" s="104"/>
      <c r="J273" s="104"/>
    </row>
    <row r="274" spans="1:10" s="106" customFormat="1" ht="12.75">
      <c r="A274" s="113"/>
      <c r="B274" s="105"/>
      <c r="C274" s="196"/>
      <c r="D274" s="104"/>
      <c r="E274" s="104"/>
      <c r="F274" s="104"/>
      <c r="H274" s="104"/>
      <c r="J274" s="104"/>
    </row>
    <row r="275" spans="1:10" s="106" customFormat="1" ht="12.75">
      <c r="A275" s="113"/>
      <c r="B275" s="105"/>
      <c r="C275" s="196"/>
      <c r="D275" s="104"/>
      <c r="E275" s="104"/>
      <c r="F275" s="104"/>
      <c r="H275" s="104"/>
      <c r="J275" s="104"/>
    </row>
    <row r="276" spans="1:10" s="106" customFormat="1" ht="12.75">
      <c r="A276" s="113"/>
      <c r="B276" s="105"/>
      <c r="C276" s="196"/>
      <c r="D276" s="104"/>
      <c r="E276" s="104"/>
      <c r="F276" s="104"/>
      <c r="H276" s="104"/>
      <c r="J276" s="104"/>
    </row>
    <row r="277" spans="1:10" s="106" customFormat="1" ht="12.75">
      <c r="A277" s="113"/>
      <c r="B277" s="105"/>
      <c r="C277" s="196"/>
      <c r="D277" s="104"/>
      <c r="E277" s="104"/>
      <c r="F277" s="104"/>
      <c r="H277" s="104"/>
      <c r="J277" s="104"/>
    </row>
    <row r="278" spans="1:10" s="106" customFormat="1" ht="12.75">
      <c r="A278" s="113"/>
      <c r="B278" s="105"/>
      <c r="C278" s="196"/>
      <c r="D278" s="104"/>
      <c r="E278" s="104"/>
      <c r="F278" s="104"/>
      <c r="H278" s="104"/>
      <c r="J278" s="104"/>
    </row>
    <row r="279" spans="1:10" s="106" customFormat="1" ht="12.75">
      <c r="A279" s="113"/>
      <c r="B279" s="105"/>
      <c r="C279" s="196"/>
      <c r="D279" s="104"/>
      <c r="E279" s="104"/>
      <c r="F279" s="104"/>
      <c r="H279" s="104"/>
      <c r="J279" s="104"/>
    </row>
    <row r="280" spans="1:10" s="106" customFormat="1" ht="12.75">
      <c r="A280" s="113"/>
      <c r="B280" s="105"/>
      <c r="C280" s="196"/>
      <c r="D280" s="104"/>
      <c r="E280" s="104"/>
      <c r="F280" s="104"/>
      <c r="H280" s="104"/>
      <c r="J280" s="104"/>
    </row>
    <row r="281" spans="1:10" s="106" customFormat="1" ht="12.75">
      <c r="A281" s="113"/>
      <c r="B281" s="105"/>
      <c r="C281" s="196"/>
      <c r="D281" s="104"/>
      <c r="E281" s="104"/>
      <c r="F281" s="104"/>
      <c r="H281" s="104"/>
      <c r="J281" s="104"/>
    </row>
    <row r="282" spans="1:10" s="106" customFormat="1" ht="12.75">
      <c r="A282" s="113"/>
      <c r="B282" s="105"/>
      <c r="C282" s="196"/>
      <c r="D282" s="104"/>
      <c r="E282" s="104"/>
      <c r="F282" s="104"/>
      <c r="H282" s="104"/>
      <c r="J282" s="104"/>
    </row>
    <row r="283" spans="1:10" s="106" customFormat="1" ht="12.75">
      <c r="A283" s="113"/>
      <c r="B283" s="105"/>
      <c r="C283" s="196"/>
      <c r="D283" s="104"/>
      <c r="E283" s="104"/>
      <c r="F283" s="104"/>
      <c r="H283" s="104"/>
      <c r="J283" s="104"/>
    </row>
    <row r="284" spans="1:10" s="106" customFormat="1" ht="12.75">
      <c r="A284" s="113"/>
      <c r="B284" s="105"/>
      <c r="C284" s="196"/>
      <c r="D284" s="104"/>
      <c r="E284" s="104"/>
      <c r="F284" s="104"/>
      <c r="H284" s="104"/>
      <c r="J284" s="104"/>
    </row>
    <row r="285" spans="1:10" s="106" customFormat="1" ht="12.75">
      <c r="A285" s="113"/>
      <c r="B285" s="105"/>
      <c r="C285" s="196"/>
      <c r="D285" s="104"/>
      <c r="E285" s="104"/>
      <c r="F285" s="104"/>
      <c r="H285" s="104"/>
      <c r="J285" s="104"/>
    </row>
    <row r="286" spans="1:10" s="106" customFormat="1" ht="12.75">
      <c r="A286" s="113"/>
      <c r="B286" s="105"/>
      <c r="C286" s="196"/>
      <c r="D286" s="104"/>
      <c r="E286" s="104"/>
      <c r="F286" s="104"/>
      <c r="H286" s="104"/>
      <c r="J286" s="104"/>
    </row>
    <row r="287" spans="1:10" s="106" customFormat="1" ht="12.75">
      <c r="A287" s="113"/>
      <c r="B287" s="105"/>
      <c r="C287" s="196"/>
      <c r="D287" s="104"/>
      <c r="E287" s="104"/>
      <c r="F287" s="104"/>
      <c r="H287" s="104"/>
      <c r="J287" s="104"/>
    </row>
    <row r="288" spans="1:10" s="106" customFormat="1" ht="12.75">
      <c r="A288" s="113"/>
      <c r="B288" s="105"/>
      <c r="C288" s="196"/>
      <c r="D288" s="104"/>
      <c r="E288" s="104"/>
      <c r="F288" s="104"/>
      <c r="H288" s="104"/>
      <c r="J288" s="104"/>
    </row>
    <row r="289" spans="1:10" s="106" customFormat="1" ht="12.75">
      <c r="A289" s="113"/>
      <c r="B289" s="105"/>
      <c r="C289" s="196"/>
      <c r="D289" s="104"/>
      <c r="E289" s="104"/>
      <c r="F289" s="104"/>
      <c r="H289" s="104"/>
      <c r="J289" s="104"/>
    </row>
    <row r="290" spans="1:10" s="106" customFormat="1" ht="12.75">
      <c r="A290" s="113"/>
      <c r="B290" s="105"/>
      <c r="C290" s="196"/>
      <c r="D290" s="104"/>
      <c r="E290" s="104"/>
      <c r="F290" s="104"/>
      <c r="H290" s="104"/>
      <c r="J290" s="104"/>
    </row>
    <row r="291" spans="1:10" s="106" customFormat="1" ht="12.75">
      <c r="A291" s="113"/>
      <c r="B291" s="105"/>
      <c r="C291" s="196"/>
      <c r="D291" s="104"/>
      <c r="E291" s="104"/>
      <c r="F291" s="104"/>
      <c r="H291" s="104"/>
      <c r="J291" s="104"/>
    </row>
    <row r="292" spans="1:10" s="106" customFormat="1" ht="12.75">
      <c r="A292" s="113"/>
      <c r="B292" s="105"/>
      <c r="C292" s="196"/>
      <c r="D292" s="104"/>
      <c r="E292" s="104"/>
      <c r="F292" s="104"/>
      <c r="H292" s="104"/>
      <c r="J292" s="104"/>
    </row>
    <row r="293" spans="1:10" s="106" customFormat="1" ht="12.75">
      <c r="A293" s="113"/>
      <c r="B293" s="105"/>
      <c r="C293" s="196"/>
      <c r="D293" s="104"/>
      <c r="E293" s="104"/>
      <c r="F293" s="104"/>
      <c r="H293" s="104"/>
      <c r="J293" s="104"/>
    </row>
    <row r="294" spans="1:10" s="106" customFormat="1" ht="12.75">
      <c r="A294" s="113"/>
      <c r="B294" s="105"/>
      <c r="C294" s="196"/>
      <c r="D294" s="104"/>
      <c r="E294" s="104"/>
      <c r="F294" s="104"/>
      <c r="H294" s="104"/>
      <c r="J294" s="104"/>
    </row>
    <row r="295" spans="1:10" s="106" customFormat="1" ht="12.75">
      <c r="A295" s="113"/>
      <c r="B295" s="105"/>
      <c r="C295" s="196"/>
      <c r="D295" s="104"/>
      <c r="E295" s="104"/>
      <c r="F295" s="104"/>
      <c r="H295" s="104"/>
      <c r="J295" s="104"/>
    </row>
    <row r="296" spans="1:10" s="106" customFormat="1" ht="12.75">
      <c r="A296" s="113"/>
      <c r="B296" s="105"/>
      <c r="C296" s="196"/>
      <c r="D296" s="104"/>
      <c r="E296" s="104"/>
      <c r="F296" s="104"/>
      <c r="H296" s="104"/>
      <c r="J296" s="104"/>
    </row>
    <row r="297" spans="1:10" s="106" customFormat="1" ht="12.75">
      <c r="A297" s="113"/>
      <c r="B297" s="105"/>
      <c r="C297" s="196"/>
      <c r="D297" s="104"/>
      <c r="E297" s="104"/>
      <c r="F297" s="104"/>
      <c r="H297" s="104"/>
      <c r="J297" s="104"/>
    </row>
    <row r="298" spans="1:10" s="106" customFormat="1" ht="12.75">
      <c r="A298" s="113"/>
      <c r="B298" s="105"/>
      <c r="C298" s="196"/>
      <c r="D298" s="104"/>
      <c r="E298" s="104"/>
      <c r="F298" s="104"/>
      <c r="H298" s="104"/>
      <c r="J298" s="104"/>
    </row>
    <row r="299" spans="1:10" s="106" customFormat="1" ht="12.75">
      <c r="A299" s="113"/>
      <c r="B299" s="105"/>
      <c r="C299" s="196"/>
      <c r="D299" s="104"/>
      <c r="E299" s="104"/>
      <c r="F299" s="104"/>
      <c r="H299" s="104"/>
      <c r="J299" s="104"/>
    </row>
    <row r="300" spans="1:10" s="106" customFormat="1" ht="12.75">
      <c r="A300" s="113"/>
      <c r="B300" s="105"/>
      <c r="C300" s="196"/>
      <c r="D300" s="104"/>
      <c r="E300" s="104"/>
      <c r="F300" s="104"/>
      <c r="H300" s="104"/>
      <c r="J300" s="104"/>
    </row>
    <row r="301" spans="1:10" s="106" customFormat="1" ht="12.75">
      <c r="A301" s="113"/>
      <c r="B301" s="105"/>
      <c r="C301" s="196"/>
      <c r="D301" s="104"/>
      <c r="E301" s="104"/>
      <c r="F301" s="104"/>
      <c r="H301" s="104"/>
      <c r="J301" s="104"/>
    </row>
    <row r="302" spans="1:10" s="106" customFormat="1" ht="12.75">
      <c r="A302" s="113"/>
      <c r="B302" s="105"/>
      <c r="C302" s="196"/>
      <c r="D302" s="104"/>
      <c r="E302" s="104"/>
      <c r="F302" s="104"/>
      <c r="H302" s="104"/>
      <c r="J302" s="104"/>
    </row>
    <row r="303" spans="1:10" s="106" customFormat="1" ht="12.75">
      <c r="A303" s="113"/>
      <c r="B303" s="105"/>
      <c r="C303" s="196"/>
      <c r="D303" s="104"/>
      <c r="E303" s="104"/>
      <c r="F303" s="104"/>
      <c r="H303" s="104"/>
      <c r="J303" s="104"/>
    </row>
    <row r="304" spans="1:10" s="106" customFormat="1" ht="12.75">
      <c r="A304" s="113"/>
      <c r="B304" s="105"/>
      <c r="C304" s="196"/>
      <c r="D304" s="104"/>
      <c r="E304" s="104"/>
      <c r="F304" s="104"/>
      <c r="H304" s="104"/>
      <c r="J304" s="104"/>
    </row>
    <row r="305" spans="1:10" s="106" customFormat="1" ht="12.75">
      <c r="A305" s="113"/>
      <c r="B305" s="105"/>
      <c r="C305" s="196"/>
      <c r="D305" s="104"/>
      <c r="E305" s="104"/>
      <c r="F305" s="104"/>
      <c r="H305" s="104"/>
      <c r="J305" s="104"/>
    </row>
    <row r="306" spans="1:10" s="106" customFormat="1" ht="12.75">
      <c r="A306" s="113"/>
      <c r="B306" s="105"/>
      <c r="C306" s="196"/>
      <c r="D306" s="104"/>
      <c r="E306" s="104"/>
      <c r="F306" s="104"/>
      <c r="H306" s="104"/>
      <c r="J306" s="104"/>
    </row>
    <row r="307" spans="1:10" s="106" customFormat="1" ht="12.75">
      <c r="A307" s="113"/>
      <c r="B307" s="105"/>
      <c r="C307" s="196"/>
      <c r="D307" s="104"/>
      <c r="E307" s="104"/>
      <c r="F307" s="104"/>
      <c r="H307" s="104"/>
      <c r="J307" s="104"/>
    </row>
    <row r="308" spans="1:10" s="106" customFormat="1" ht="12.75">
      <c r="A308" s="113"/>
      <c r="B308" s="105"/>
      <c r="C308" s="196"/>
      <c r="D308" s="104"/>
      <c r="E308" s="104"/>
      <c r="F308" s="104"/>
      <c r="H308" s="104"/>
      <c r="J308" s="104"/>
    </row>
    <row r="309" spans="1:10" s="106" customFormat="1" ht="12.75">
      <c r="A309" s="113"/>
      <c r="B309" s="105"/>
      <c r="C309" s="196"/>
      <c r="D309" s="104"/>
      <c r="E309" s="104"/>
      <c r="F309" s="104"/>
      <c r="H309" s="104"/>
      <c r="J309" s="104"/>
    </row>
    <row r="310" spans="1:10" s="106" customFormat="1" ht="12.75">
      <c r="A310" s="113"/>
      <c r="B310" s="105"/>
      <c r="C310" s="196"/>
      <c r="D310" s="104"/>
      <c r="E310" s="104"/>
      <c r="F310" s="104"/>
      <c r="H310" s="104"/>
      <c r="J310" s="104"/>
    </row>
    <row r="311" spans="1:10" s="106" customFormat="1" ht="12.75">
      <c r="A311" s="113"/>
      <c r="B311" s="105"/>
      <c r="C311" s="196"/>
      <c r="D311" s="104"/>
      <c r="E311" s="104"/>
      <c r="F311" s="104"/>
      <c r="H311" s="104"/>
      <c r="J311" s="104"/>
    </row>
    <row r="312" spans="1:10" s="106" customFormat="1" ht="12.75">
      <c r="A312" s="113"/>
      <c r="B312" s="105"/>
      <c r="C312" s="196"/>
      <c r="D312" s="104"/>
      <c r="E312" s="104"/>
      <c r="F312" s="104"/>
      <c r="H312" s="104"/>
      <c r="J312" s="104"/>
    </row>
    <row r="313" spans="1:10" s="106" customFormat="1" ht="12.75">
      <c r="A313" s="113"/>
      <c r="B313" s="105"/>
      <c r="C313" s="196"/>
      <c r="D313" s="104"/>
      <c r="E313" s="104"/>
      <c r="F313" s="104"/>
      <c r="H313" s="104"/>
      <c r="J313" s="104"/>
    </row>
    <row r="314" spans="1:10" s="106" customFormat="1" ht="12.75">
      <c r="A314" s="113"/>
      <c r="B314" s="105"/>
      <c r="C314" s="196"/>
      <c r="D314" s="104"/>
      <c r="E314" s="104"/>
      <c r="F314" s="104"/>
      <c r="H314" s="104"/>
      <c r="J314" s="104"/>
    </row>
    <row r="315" spans="1:10" s="106" customFormat="1" ht="12.75">
      <c r="A315" s="113"/>
      <c r="B315" s="105"/>
      <c r="C315" s="196"/>
      <c r="D315" s="104"/>
      <c r="E315" s="104"/>
      <c r="F315" s="104"/>
      <c r="H315" s="104"/>
      <c r="J315" s="104"/>
    </row>
    <row r="316" spans="1:10" s="106" customFormat="1" ht="12.75">
      <c r="A316" s="113"/>
      <c r="B316" s="105"/>
      <c r="C316" s="196"/>
      <c r="D316" s="104"/>
      <c r="E316" s="104"/>
      <c r="F316" s="104"/>
      <c r="H316" s="104"/>
      <c r="J316" s="104"/>
    </row>
    <row r="317" spans="1:10" s="106" customFormat="1" ht="12.75">
      <c r="A317" s="113"/>
      <c r="B317" s="105"/>
      <c r="C317" s="196"/>
      <c r="D317" s="104"/>
      <c r="E317" s="104"/>
      <c r="F317" s="104"/>
      <c r="H317" s="104"/>
      <c r="J317" s="104"/>
    </row>
    <row r="318" spans="1:10" s="106" customFormat="1" ht="12.75">
      <c r="A318" s="113"/>
      <c r="B318" s="105"/>
      <c r="C318" s="196"/>
      <c r="D318" s="104"/>
      <c r="E318" s="104"/>
      <c r="F318" s="104"/>
      <c r="H318" s="104"/>
      <c r="J318" s="104"/>
    </row>
    <row r="319" spans="1:10" s="106" customFormat="1" ht="12.75">
      <c r="A319" s="113"/>
      <c r="B319" s="105"/>
      <c r="C319" s="196"/>
      <c r="D319" s="104"/>
      <c r="E319" s="104"/>
      <c r="F319" s="104"/>
      <c r="H319" s="104"/>
      <c r="J319" s="104"/>
    </row>
    <row r="320" spans="1:10" s="106" customFormat="1" ht="12.75">
      <c r="A320" s="113"/>
      <c r="B320" s="105"/>
      <c r="C320" s="196"/>
      <c r="D320" s="104"/>
      <c r="E320" s="104"/>
      <c r="F320" s="104"/>
      <c r="H320" s="104"/>
      <c r="J320" s="104"/>
    </row>
    <row r="321" spans="1:10" s="106" customFormat="1" ht="12.75">
      <c r="A321" s="113"/>
      <c r="B321" s="105"/>
      <c r="C321" s="196"/>
      <c r="D321" s="104"/>
      <c r="E321" s="104"/>
      <c r="F321" s="104"/>
      <c r="H321" s="104"/>
      <c r="J321" s="104"/>
    </row>
    <row r="322" spans="1:10" s="106" customFormat="1" ht="12.75">
      <c r="A322" s="113"/>
      <c r="B322" s="105"/>
      <c r="C322" s="196"/>
      <c r="D322" s="104"/>
      <c r="E322" s="104"/>
      <c r="F322" s="104"/>
      <c r="H322" s="104"/>
      <c r="J322" s="104"/>
    </row>
    <row r="323" spans="1:10" s="106" customFormat="1" ht="12.75">
      <c r="A323" s="113"/>
      <c r="B323" s="105"/>
      <c r="C323" s="196"/>
      <c r="D323" s="104"/>
      <c r="E323" s="104"/>
      <c r="F323" s="104"/>
      <c r="H323" s="104"/>
      <c r="J323" s="104"/>
    </row>
    <row r="324" spans="1:10" s="106" customFormat="1" ht="12.75">
      <c r="A324" s="113"/>
      <c r="B324" s="105"/>
      <c r="C324" s="196"/>
      <c r="D324" s="104"/>
      <c r="E324" s="104"/>
      <c r="F324" s="104"/>
      <c r="H324" s="104"/>
      <c r="J324" s="104"/>
    </row>
    <row r="325" spans="1:10" s="106" customFormat="1" ht="12.75">
      <c r="A325" s="113"/>
      <c r="B325" s="105"/>
      <c r="C325" s="196"/>
      <c r="D325" s="104"/>
      <c r="E325" s="104"/>
      <c r="F325" s="104"/>
      <c r="H325" s="104"/>
      <c r="J325" s="104"/>
    </row>
    <row r="326" spans="1:10" s="106" customFormat="1" ht="12.75">
      <c r="A326" s="113"/>
      <c r="B326" s="105"/>
      <c r="C326" s="196"/>
      <c r="D326" s="104"/>
      <c r="E326" s="104"/>
      <c r="F326" s="104"/>
      <c r="H326" s="104"/>
      <c r="J326" s="104"/>
    </row>
    <row r="327" spans="1:10" s="106" customFormat="1" ht="12.75">
      <c r="A327" s="113"/>
      <c r="B327" s="105"/>
      <c r="C327" s="196"/>
      <c r="D327" s="104"/>
      <c r="E327" s="104"/>
      <c r="F327" s="104"/>
      <c r="H327" s="104"/>
      <c r="J327" s="104"/>
    </row>
    <row r="328" spans="1:10" s="106" customFormat="1" ht="12.75">
      <c r="A328" s="113"/>
      <c r="B328" s="105"/>
      <c r="C328" s="196"/>
      <c r="D328" s="104"/>
      <c r="E328" s="104"/>
      <c r="F328" s="104"/>
      <c r="H328" s="104"/>
      <c r="J328" s="104"/>
    </row>
    <row r="329" spans="1:10" s="106" customFormat="1" ht="12.75">
      <c r="A329" s="113"/>
      <c r="B329" s="105"/>
      <c r="C329" s="196"/>
      <c r="D329" s="104"/>
      <c r="E329" s="104"/>
      <c r="F329" s="104"/>
      <c r="H329" s="104"/>
      <c r="J329" s="104"/>
    </row>
    <row r="330" spans="1:10" s="106" customFormat="1" ht="12.75">
      <c r="A330" s="113"/>
      <c r="B330" s="105"/>
      <c r="C330" s="196"/>
      <c r="D330" s="104"/>
      <c r="E330" s="104"/>
      <c r="F330" s="104"/>
      <c r="H330" s="104"/>
      <c r="J330" s="104"/>
    </row>
    <row r="331" spans="1:10" s="106" customFormat="1" ht="12.75">
      <c r="A331" s="113"/>
      <c r="B331" s="105"/>
      <c r="C331" s="196"/>
      <c r="D331" s="104"/>
      <c r="E331" s="104"/>
      <c r="F331" s="104"/>
      <c r="H331" s="104"/>
      <c r="J331" s="104"/>
    </row>
    <row r="332" spans="1:10" s="106" customFormat="1" ht="12.75">
      <c r="A332" s="113"/>
      <c r="B332" s="105"/>
      <c r="C332" s="196"/>
      <c r="D332" s="104"/>
      <c r="E332" s="104"/>
      <c r="F332" s="104"/>
      <c r="H332" s="104"/>
      <c r="J332" s="104"/>
    </row>
    <row r="333" spans="1:10" s="106" customFormat="1" ht="12.75">
      <c r="A333" s="113"/>
      <c r="B333" s="105"/>
      <c r="C333" s="196"/>
      <c r="D333" s="104"/>
      <c r="E333" s="104"/>
      <c r="F333" s="104"/>
      <c r="H333" s="104"/>
      <c r="J333" s="104"/>
    </row>
    <row r="334" spans="1:10" s="106" customFormat="1" ht="12.75">
      <c r="A334" s="113"/>
      <c r="B334" s="105"/>
      <c r="C334" s="196"/>
      <c r="D334" s="104"/>
      <c r="E334" s="104"/>
      <c r="F334" s="104"/>
      <c r="H334" s="104"/>
      <c r="J334" s="104"/>
    </row>
    <row r="335" spans="1:10" s="106" customFormat="1" ht="12.75">
      <c r="A335" s="113"/>
      <c r="B335" s="105"/>
      <c r="C335" s="196"/>
      <c r="D335" s="104"/>
      <c r="E335" s="104"/>
      <c r="F335" s="104"/>
      <c r="H335" s="104"/>
      <c r="J335" s="104"/>
    </row>
    <row r="336" spans="1:10" s="106" customFormat="1" ht="12.75">
      <c r="A336" s="113"/>
      <c r="B336" s="105"/>
      <c r="C336" s="196"/>
      <c r="D336" s="104"/>
      <c r="E336" s="104"/>
      <c r="F336" s="104"/>
      <c r="H336" s="104"/>
      <c r="J336" s="104"/>
    </row>
    <row r="337" spans="1:10" s="106" customFormat="1" ht="12.75">
      <c r="A337" s="113"/>
      <c r="B337" s="105"/>
      <c r="C337" s="196"/>
      <c r="D337" s="104"/>
      <c r="E337" s="104"/>
      <c r="F337" s="104"/>
      <c r="H337" s="104"/>
      <c r="J337" s="104"/>
    </row>
    <row r="338" spans="1:10" s="106" customFormat="1" ht="12.75">
      <c r="A338" s="113"/>
      <c r="B338" s="105"/>
      <c r="C338" s="196"/>
      <c r="D338" s="104"/>
      <c r="E338" s="104"/>
      <c r="F338" s="104"/>
      <c r="H338" s="104"/>
      <c r="J338" s="104"/>
    </row>
    <row r="339" spans="1:10" s="106" customFormat="1" ht="12.75">
      <c r="A339" s="113"/>
      <c r="B339" s="105"/>
      <c r="C339" s="196"/>
      <c r="D339" s="104"/>
      <c r="E339" s="104"/>
      <c r="F339" s="104"/>
      <c r="H339" s="104"/>
      <c r="J339" s="104"/>
    </row>
    <row r="340" spans="1:10" s="106" customFormat="1" ht="12.75">
      <c r="A340" s="113"/>
      <c r="B340" s="105"/>
      <c r="C340" s="196"/>
      <c r="D340" s="104"/>
      <c r="E340" s="104"/>
      <c r="F340" s="104"/>
      <c r="H340" s="104"/>
      <c r="J340" s="104"/>
    </row>
    <row r="341" spans="1:10" s="106" customFormat="1" ht="12.75">
      <c r="A341" s="113"/>
      <c r="B341" s="105"/>
      <c r="C341" s="196"/>
      <c r="D341" s="104"/>
      <c r="E341" s="104"/>
      <c r="F341" s="104"/>
      <c r="H341" s="104"/>
      <c r="J341" s="104"/>
    </row>
    <row r="342" spans="1:10" s="106" customFormat="1" ht="12.75">
      <c r="A342" s="113"/>
      <c r="B342" s="105"/>
      <c r="C342" s="196"/>
      <c r="D342" s="104"/>
      <c r="E342" s="104"/>
      <c r="F342" s="104"/>
      <c r="H342" s="104"/>
      <c r="J342" s="104"/>
    </row>
    <row r="343" spans="1:10" s="106" customFormat="1" ht="12.75">
      <c r="A343" s="113"/>
      <c r="B343" s="105"/>
      <c r="C343" s="196"/>
      <c r="D343" s="104"/>
      <c r="E343" s="104"/>
      <c r="F343" s="104"/>
      <c r="H343" s="104"/>
      <c r="J343" s="104"/>
    </row>
    <row r="344" spans="1:10" s="106" customFormat="1" ht="12.75">
      <c r="A344" s="113"/>
      <c r="B344" s="105"/>
      <c r="C344" s="196"/>
      <c r="D344" s="104"/>
      <c r="E344" s="104"/>
      <c r="F344" s="104"/>
      <c r="H344" s="104"/>
      <c r="J344" s="104"/>
    </row>
    <row r="345" spans="1:10" s="106" customFormat="1" ht="12.75">
      <c r="A345" s="113"/>
      <c r="B345" s="105"/>
      <c r="C345" s="196"/>
      <c r="D345" s="104"/>
      <c r="E345" s="104"/>
      <c r="F345" s="104"/>
      <c r="H345" s="104"/>
      <c r="J345" s="104"/>
    </row>
    <row r="346" spans="1:10" s="106" customFormat="1" ht="12.75">
      <c r="A346" s="113"/>
      <c r="B346" s="105"/>
      <c r="C346" s="196"/>
      <c r="D346" s="104"/>
      <c r="E346" s="104"/>
      <c r="F346" s="104"/>
      <c r="H346" s="104"/>
      <c r="J346" s="104"/>
    </row>
    <row r="347" spans="1:10" s="106" customFormat="1" ht="12.75">
      <c r="A347" s="113"/>
      <c r="B347" s="105"/>
      <c r="C347" s="196"/>
      <c r="D347" s="104"/>
      <c r="E347" s="104"/>
      <c r="F347" s="104"/>
      <c r="H347" s="104"/>
      <c r="J347" s="104"/>
    </row>
    <row r="348" spans="1:10" s="106" customFormat="1" ht="12.75">
      <c r="A348" s="113"/>
      <c r="B348" s="105"/>
      <c r="C348" s="196"/>
      <c r="D348" s="104"/>
      <c r="E348" s="104"/>
      <c r="F348" s="104"/>
      <c r="H348" s="104"/>
      <c r="J348" s="104"/>
    </row>
    <row r="349" spans="1:10" s="106" customFormat="1" ht="12.75">
      <c r="A349" s="113"/>
      <c r="B349" s="105"/>
      <c r="C349" s="196"/>
      <c r="D349" s="104"/>
      <c r="E349" s="104"/>
      <c r="F349" s="104"/>
      <c r="H349" s="104"/>
      <c r="J349" s="104"/>
    </row>
    <row r="350" spans="1:10" s="106" customFormat="1" ht="12.75">
      <c r="A350" s="113"/>
      <c r="B350" s="105"/>
      <c r="C350" s="196"/>
      <c r="D350" s="104"/>
      <c r="E350" s="104"/>
      <c r="F350" s="104"/>
      <c r="H350" s="104"/>
      <c r="J350" s="104"/>
    </row>
    <row r="351" spans="1:10" s="106" customFormat="1" ht="12.75">
      <c r="A351" s="113"/>
      <c r="B351" s="105"/>
      <c r="C351" s="196"/>
      <c r="D351" s="104"/>
      <c r="E351" s="104"/>
      <c r="F351" s="104"/>
      <c r="H351" s="104"/>
      <c r="J351" s="104"/>
    </row>
    <row r="352" spans="1:10" s="106" customFormat="1" ht="12.75">
      <c r="A352" s="113"/>
      <c r="B352" s="105"/>
      <c r="C352" s="196"/>
      <c r="D352" s="104"/>
      <c r="E352" s="104"/>
      <c r="F352" s="104"/>
      <c r="H352" s="104"/>
      <c r="J352" s="104"/>
    </row>
    <row r="353" spans="1:10" s="106" customFormat="1" ht="12.75">
      <c r="A353" s="113"/>
      <c r="B353" s="105"/>
      <c r="C353" s="196"/>
      <c r="D353" s="104"/>
      <c r="E353" s="104"/>
      <c r="F353" s="104"/>
      <c r="H353" s="104"/>
      <c r="J353" s="104"/>
    </row>
    <row r="354" spans="1:10" s="106" customFormat="1" ht="12.75">
      <c r="A354" s="113"/>
      <c r="B354" s="105"/>
      <c r="C354" s="196"/>
      <c r="D354" s="104"/>
      <c r="E354" s="104"/>
      <c r="F354" s="104"/>
      <c r="H354" s="104"/>
      <c r="J354" s="104"/>
    </row>
    <row r="355" spans="1:10" s="106" customFormat="1" ht="12.75">
      <c r="A355" s="113"/>
      <c r="B355" s="105"/>
      <c r="C355" s="196"/>
      <c r="D355" s="104"/>
      <c r="E355" s="104"/>
      <c r="F355" s="104"/>
      <c r="H355" s="104"/>
      <c r="J355" s="104"/>
    </row>
    <row r="356" spans="1:10" s="106" customFormat="1" ht="12.75">
      <c r="A356" s="113"/>
      <c r="B356" s="105"/>
      <c r="C356" s="196"/>
      <c r="D356" s="104"/>
      <c r="E356" s="104"/>
      <c r="F356" s="104"/>
      <c r="H356" s="104"/>
      <c r="J356" s="104"/>
    </row>
    <row r="357" spans="1:10" s="106" customFormat="1" ht="12.75">
      <c r="A357" s="113"/>
      <c r="B357" s="105"/>
      <c r="C357" s="196"/>
      <c r="D357" s="104"/>
      <c r="E357" s="104"/>
      <c r="F357" s="104"/>
      <c r="H357" s="104"/>
      <c r="J357" s="104"/>
    </row>
    <row r="358" spans="1:10" s="106" customFormat="1" ht="12.75">
      <c r="A358" s="113"/>
      <c r="B358" s="105"/>
      <c r="C358" s="196"/>
      <c r="D358" s="104"/>
      <c r="E358" s="104"/>
      <c r="F358" s="104"/>
      <c r="H358" s="104"/>
      <c r="J358" s="104"/>
    </row>
    <row r="359" spans="1:10" s="106" customFormat="1" ht="12.75">
      <c r="A359" s="113"/>
      <c r="B359" s="105"/>
      <c r="C359" s="196"/>
      <c r="D359" s="104"/>
      <c r="E359" s="104"/>
      <c r="F359" s="104"/>
      <c r="H359" s="104"/>
      <c r="J359" s="104"/>
    </row>
  </sheetData>
  <sheetProtection password="E760" sheet="1" objects="1" scenarios="1"/>
  <mergeCells count="124">
    <mergeCell ref="D47:E47"/>
    <mergeCell ref="D69:E69"/>
    <mergeCell ref="D37:E37"/>
    <mergeCell ref="D56:E56"/>
    <mergeCell ref="D55:E55"/>
    <mergeCell ref="D46:E46"/>
    <mergeCell ref="D53:E53"/>
    <mergeCell ref="D57:E57"/>
    <mergeCell ref="D44:E44"/>
    <mergeCell ref="D78:E78"/>
    <mergeCell ref="D79:E79"/>
    <mergeCell ref="A21:B21"/>
    <mergeCell ref="D38:E38"/>
    <mergeCell ref="D54:E54"/>
    <mergeCell ref="D80:E80"/>
    <mergeCell ref="D45:E45"/>
    <mergeCell ref="D36:E36"/>
    <mergeCell ref="A25:B25"/>
    <mergeCell ref="D52:E52"/>
    <mergeCell ref="G25:H25"/>
    <mergeCell ref="A26:B26"/>
    <mergeCell ref="G26:H26"/>
    <mergeCell ref="A27:B27"/>
    <mergeCell ref="G27:H27"/>
    <mergeCell ref="A22:B22"/>
    <mergeCell ref="G22:H22"/>
    <mergeCell ref="A23:B23"/>
    <mergeCell ref="G23:H23"/>
    <mergeCell ref="A24:B24"/>
    <mergeCell ref="G24:H24"/>
    <mergeCell ref="A4:B4"/>
    <mergeCell ref="A5:B5"/>
    <mergeCell ref="A9:B9"/>
    <mergeCell ref="A8:B8"/>
    <mergeCell ref="F127:H127"/>
    <mergeCell ref="A18:B18"/>
    <mergeCell ref="A19:B19"/>
    <mergeCell ref="G12:H12"/>
    <mergeCell ref="G15:H15"/>
    <mergeCell ref="I129:K129"/>
    <mergeCell ref="A10:B10"/>
    <mergeCell ref="A11:B11"/>
    <mergeCell ref="I117:K117"/>
    <mergeCell ref="F118:H118"/>
    <mergeCell ref="G1:H1"/>
    <mergeCell ref="G2:H2"/>
    <mergeCell ref="A2:B2"/>
    <mergeCell ref="A1:B1"/>
    <mergeCell ref="A3:B3"/>
    <mergeCell ref="G3:H3"/>
    <mergeCell ref="I120:K120"/>
    <mergeCell ref="I123:K123"/>
    <mergeCell ref="F124:H124"/>
    <mergeCell ref="I126:K126"/>
    <mergeCell ref="I102:K102"/>
    <mergeCell ref="I105:K105"/>
    <mergeCell ref="F106:H106"/>
    <mergeCell ref="I108:K108"/>
    <mergeCell ref="I111:K111"/>
    <mergeCell ref="I114:K114"/>
    <mergeCell ref="I84:K84"/>
    <mergeCell ref="I87:K87"/>
    <mergeCell ref="I90:K90"/>
    <mergeCell ref="I93:K93"/>
    <mergeCell ref="I96:K96"/>
    <mergeCell ref="I99:K99"/>
    <mergeCell ref="I29:K29"/>
    <mergeCell ref="F29:H29"/>
    <mergeCell ref="D30:E30"/>
    <mergeCell ref="D31:E31"/>
    <mergeCell ref="F82:H82"/>
    <mergeCell ref="D34:E34"/>
    <mergeCell ref="D35:E35"/>
    <mergeCell ref="D29:E29"/>
    <mergeCell ref="D33:E33"/>
    <mergeCell ref="D51:E51"/>
    <mergeCell ref="G16:H16"/>
    <mergeCell ref="A15:B15"/>
    <mergeCell ref="A16:B16"/>
    <mergeCell ref="A17:B17"/>
    <mergeCell ref="A12:B12"/>
    <mergeCell ref="G4:H4"/>
    <mergeCell ref="G5:H5"/>
    <mergeCell ref="G8:H8"/>
    <mergeCell ref="G9:H9"/>
    <mergeCell ref="G10:H10"/>
    <mergeCell ref="G11:H11"/>
    <mergeCell ref="D40:E40"/>
    <mergeCell ref="D41:E41"/>
    <mergeCell ref="D42:E42"/>
    <mergeCell ref="D43:E43"/>
    <mergeCell ref="G17:H17"/>
    <mergeCell ref="G18:H18"/>
    <mergeCell ref="G19:H19"/>
    <mergeCell ref="D39:E39"/>
    <mergeCell ref="D32:E32"/>
    <mergeCell ref="D76:E76"/>
    <mergeCell ref="D48:E48"/>
    <mergeCell ref="D49:E49"/>
    <mergeCell ref="D50:E50"/>
    <mergeCell ref="D62:E62"/>
    <mergeCell ref="D63:E63"/>
    <mergeCell ref="D64:E64"/>
    <mergeCell ref="D70:E70"/>
    <mergeCell ref="E136:J136"/>
    <mergeCell ref="D65:E65"/>
    <mergeCell ref="D58:E58"/>
    <mergeCell ref="D59:E59"/>
    <mergeCell ref="D60:E60"/>
    <mergeCell ref="D61:E61"/>
    <mergeCell ref="D77:E77"/>
    <mergeCell ref="D73:E73"/>
    <mergeCell ref="D74:E74"/>
    <mergeCell ref="D75:E75"/>
    <mergeCell ref="A137:J137"/>
    <mergeCell ref="A132:D132"/>
    <mergeCell ref="E133:J133"/>
    <mergeCell ref="E134:J134"/>
    <mergeCell ref="E135:J135"/>
    <mergeCell ref="D66:E66"/>
    <mergeCell ref="D67:E67"/>
    <mergeCell ref="D68:E68"/>
    <mergeCell ref="D72:E72"/>
    <mergeCell ref="D71:E71"/>
  </mergeCells>
  <printOptions/>
  <pageMargins left="0.76" right="0.16" top="1.14" bottom="0.55" header="0.45" footer="0.36"/>
  <pageSetup horizontalDpi="300" verticalDpi="300" orientation="portrait" paperSize="9" scale="95" r:id="rId2"/>
  <headerFooter alignWithMargins="0">
    <oddHeader>&amp;LVereins
Name
&amp;C&amp;"Arial,Fett"&amp;14&amp;ETurnier 
Spielplan
&amp;RDatum</oddHeader>
    <oddFooter>&amp;CSeite &amp;P von &amp;N</oddFooter>
  </headerFooter>
  <rowBreaks count="2" manualBreakCount="2">
    <brk id="59" max="10" man="1"/>
    <brk id="117" max="255"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O63"/>
  <sheetViews>
    <sheetView zoomScale="69" zoomScaleNormal="69" zoomScalePageLayoutView="0" workbookViewId="0" topLeftCell="A1">
      <selection activeCell="B1" sqref="B1:H1"/>
    </sheetView>
  </sheetViews>
  <sheetFormatPr defaultColWidth="11.421875" defaultRowHeight="12.75"/>
  <cols>
    <col min="1" max="1" width="6.8515625" style="32" customWidth="1"/>
    <col min="2" max="2" width="33.140625" style="30" customWidth="1"/>
    <col min="3" max="3" width="8.7109375" style="30" customWidth="1"/>
    <col min="4" max="4" width="8.7109375" style="57" customWidth="1"/>
    <col min="5" max="5" width="6.7109375" style="30" customWidth="1"/>
    <col min="6" max="6" width="2.140625" style="30" customWidth="1"/>
    <col min="7" max="7" width="6.7109375" style="30" customWidth="1"/>
    <col min="8" max="8" width="5.7109375" style="30" customWidth="1"/>
    <col min="9" max="9" width="2.421875" style="31" customWidth="1"/>
    <col min="10" max="10" width="29.57421875" style="30" customWidth="1"/>
  </cols>
  <sheetData>
    <row r="1" spans="1:10" ht="14.25" customHeight="1">
      <c r="A1" s="75"/>
      <c r="B1" s="331" t="s">
        <v>40</v>
      </c>
      <c r="C1" s="331"/>
      <c r="D1" s="331"/>
      <c r="E1" s="331"/>
      <c r="F1" s="331"/>
      <c r="G1" s="331"/>
      <c r="H1" s="331"/>
      <c r="I1" s="67"/>
      <c r="J1" s="29"/>
    </row>
    <row r="2" spans="1:9" ht="21.75" customHeight="1">
      <c r="A2" s="76" t="s">
        <v>41</v>
      </c>
      <c r="B2" s="68" t="s">
        <v>0</v>
      </c>
      <c r="C2" s="69" t="s">
        <v>32</v>
      </c>
      <c r="D2" s="68" t="s">
        <v>1</v>
      </c>
      <c r="E2" s="327" t="s">
        <v>2</v>
      </c>
      <c r="F2" s="327"/>
      <c r="G2" s="327"/>
      <c r="H2" s="68" t="s">
        <v>33</v>
      </c>
      <c r="I2" s="77"/>
    </row>
    <row r="3" spans="1:9" ht="18" customHeight="1">
      <c r="A3" s="70">
        <f>IF(Rechnen!$W$3=0,"",1)</f>
        <v>1</v>
      </c>
      <c r="B3" s="71" t="str">
        <f>Rechnen!K3</f>
        <v>M01</v>
      </c>
      <c r="C3" s="71">
        <f>IF(Rechnen!$W$3=0,"",Rechnen!L3)</f>
        <v>1</v>
      </c>
      <c r="D3" s="72">
        <f>IF(Rechnen!$W$3=0,"",Rechnen!M3)</f>
        <v>1</v>
      </c>
      <c r="E3" s="71">
        <f>IF(Rechnen!$W$3=0,"",Rechnen!N3)</f>
        <v>0</v>
      </c>
      <c r="F3" s="73" t="s">
        <v>13</v>
      </c>
      <c r="G3" s="71">
        <f>IF(Rechnen!$W$3=0,"",Rechnen!P3)</f>
        <v>0</v>
      </c>
      <c r="H3" s="74">
        <f>IF(AND(E3="",G3=""),"",(E3-G3))</f>
        <v>0</v>
      </c>
      <c r="I3" s="78"/>
    </row>
    <row r="4" spans="1:9" ht="18" customHeight="1">
      <c r="A4" s="70">
        <f>IF(Rechnen!$W$3=0,"",2)</f>
        <v>2</v>
      </c>
      <c r="B4" s="71" t="str">
        <f>Rechnen!K5</f>
        <v>M03</v>
      </c>
      <c r="C4" s="71">
        <f>IF(Rechnen!$W$3=0,"",Rechnen!L5)</f>
        <v>1</v>
      </c>
      <c r="D4" s="72">
        <f>IF(Rechnen!$W$3=0,"",Rechnen!M5)</f>
        <v>1</v>
      </c>
      <c r="E4" s="71">
        <f>IF(Rechnen!$W$3=0,"",Rechnen!N5)</f>
        <v>0</v>
      </c>
      <c r="F4" s="73" t="s">
        <v>13</v>
      </c>
      <c r="G4" s="71">
        <f>IF(Rechnen!$W$3=0,"",Rechnen!P5)</f>
        <v>0</v>
      </c>
      <c r="H4" s="74">
        <f>IF(AND(E4="",G4=""),"",(E4-G4))</f>
        <v>0</v>
      </c>
      <c r="I4" s="78"/>
    </row>
    <row r="5" spans="1:9" ht="18" customHeight="1">
      <c r="A5" s="70">
        <f>IF(Rechnen!$W$3=0,"",3)</f>
        <v>3</v>
      </c>
      <c r="B5" s="71" t="str">
        <f>Rechnen!K4</f>
        <v>M02</v>
      </c>
      <c r="C5" s="71">
        <f>IF(Rechnen!$W$3=0,"",Rechnen!L4)</f>
        <v>0</v>
      </c>
      <c r="D5" s="72">
        <f>IF(Rechnen!$W$3=0,"",Rechnen!M4)</f>
        <v>0</v>
      </c>
      <c r="E5" s="71">
        <f>IF(Rechnen!$W$3=0,"",Rechnen!N4)</f>
        <v>0</v>
      </c>
      <c r="F5" s="73" t="s">
        <v>13</v>
      </c>
      <c r="G5" s="71">
        <f>IF(Rechnen!$W$3=0,"",Rechnen!P4)</f>
        <v>0</v>
      </c>
      <c r="H5" s="74">
        <f>IF(AND(E5="",G5=""),"",(E5-G5))</f>
        <v>0</v>
      </c>
      <c r="I5" s="78"/>
    </row>
    <row r="6" spans="1:9" ht="18" customHeight="1">
      <c r="A6" s="70">
        <f>IF(Rechnen!$W$3=0,"",4)</f>
        <v>4</v>
      </c>
      <c r="B6" s="71" t="str">
        <f>Rechnen!K6</f>
        <v>M04</v>
      </c>
      <c r="C6" s="71">
        <f>IF(Rechnen!$W$3=0,"",Rechnen!L6)</f>
        <v>0</v>
      </c>
      <c r="D6" s="72">
        <f>IF(Rechnen!$W$3=0,"",Rechnen!M6)</f>
        <v>0</v>
      </c>
      <c r="E6" s="71">
        <f>IF(Rechnen!$W$3=0,"",Rechnen!N6)</f>
        <v>0</v>
      </c>
      <c r="F6" s="81" t="s">
        <v>13</v>
      </c>
      <c r="G6" s="71">
        <f>IF(Rechnen!$W$3=0,"",Rechnen!P6)</f>
        <v>0</v>
      </c>
      <c r="H6" s="74">
        <f>IF(AND(E6="",G6=""),"",(E6-G6))</f>
        <v>0</v>
      </c>
      <c r="I6" s="78"/>
    </row>
    <row r="7" spans="1:9" ht="0.75" customHeight="1">
      <c r="A7" s="63"/>
      <c r="B7" s="63"/>
      <c r="C7" s="63"/>
      <c r="D7" s="63"/>
      <c r="E7" s="63"/>
      <c r="F7" s="63"/>
      <c r="G7" s="63"/>
      <c r="H7" s="63"/>
      <c r="I7" s="78"/>
    </row>
    <row r="8" spans="1:10" ht="12" customHeight="1">
      <c r="A8" s="325"/>
      <c r="B8" s="327" t="s">
        <v>5</v>
      </c>
      <c r="C8" s="329" t="s">
        <v>32</v>
      </c>
      <c r="D8" s="327" t="s">
        <v>1</v>
      </c>
      <c r="E8" s="327" t="s">
        <v>2</v>
      </c>
      <c r="F8" s="327"/>
      <c r="G8" s="327"/>
      <c r="H8" s="327" t="s">
        <v>33</v>
      </c>
      <c r="I8" s="61"/>
      <c r="J8" s="101"/>
    </row>
    <row r="9" spans="1:10" ht="9.75" customHeight="1">
      <c r="A9" s="326"/>
      <c r="B9" s="328"/>
      <c r="C9" s="330"/>
      <c r="D9" s="328"/>
      <c r="E9" s="328"/>
      <c r="F9" s="328"/>
      <c r="G9" s="328"/>
      <c r="H9" s="328"/>
      <c r="I9" s="61"/>
      <c r="J9" s="101"/>
    </row>
    <row r="10" spans="1:10" ht="18" customHeight="1">
      <c r="A10" s="70">
        <f>IF(Rechnen!$W$10=0,"",1)</f>
        <v>1</v>
      </c>
      <c r="B10" s="71" t="str">
        <f>Rechnen!K10</f>
        <v>M05</v>
      </c>
      <c r="C10" s="71">
        <f>IF(Rechnen!$W$10=0,"",Rechnen!L10)</f>
        <v>1</v>
      </c>
      <c r="D10" s="71">
        <f>IF(Rechnen!$W$10=0,"",Rechnen!M10)</f>
        <v>1</v>
      </c>
      <c r="E10" s="71">
        <f>IF(Rechnen!$W$10=0,"",Rechnen!N10)</f>
        <v>1</v>
      </c>
      <c r="F10" s="71" t="str">
        <f>IF(Rechnen!$W$10=0,"",Rechnen!O10)</f>
        <v>:</v>
      </c>
      <c r="G10" s="71">
        <f>IF(Rechnen!$W$10=0,"",Rechnen!P10)</f>
        <v>1</v>
      </c>
      <c r="H10" s="74">
        <f>IF(AND(E10="",G10=""),"",(E10-G10))</f>
        <v>0</v>
      </c>
      <c r="I10" s="79"/>
      <c r="J10" s="33"/>
    </row>
    <row r="11" spans="1:10" ht="18" customHeight="1">
      <c r="A11" s="70">
        <f>IF(Rechnen!$W$10=0,"",2)</f>
        <v>2</v>
      </c>
      <c r="B11" s="71" t="str">
        <f>Rechnen!K13</f>
        <v>M08</v>
      </c>
      <c r="C11" s="71">
        <f>IF(Rechnen!$W$10=0,"",Rechnen!L13)</f>
        <v>1</v>
      </c>
      <c r="D11" s="71">
        <f>IF(Rechnen!$W$10=0,"",Rechnen!M13)</f>
        <v>1</v>
      </c>
      <c r="E11" s="71">
        <f>IF(Rechnen!$W$10=0,"",Rechnen!N13)</f>
        <v>1</v>
      </c>
      <c r="F11" s="71" t="str">
        <f>IF(Rechnen!$W$10=0,"",Rechnen!O13)</f>
        <v>:</v>
      </c>
      <c r="G11" s="71">
        <f>IF(Rechnen!$W$10=0,"",Rechnen!P13)</f>
        <v>1</v>
      </c>
      <c r="H11" s="74">
        <f>IF(AND(E11="",G11=""),"",(E11-G11))</f>
        <v>0</v>
      </c>
      <c r="I11" s="80"/>
      <c r="J11" s="34"/>
    </row>
    <row r="12" spans="1:9" ht="18" customHeight="1">
      <c r="A12" s="70">
        <f>IF(Rechnen!$W$10=0,"",3)</f>
        <v>3</v>
      </c>
      <c r="B12" s="71" t="str">
        <f>Rechnen!K11</f>
        <v>M06</v>
      </c>
      <c r="C12" s="71">
        <f>IF(Rechnen!$W$10=0,"",Rechnen!L11)</f>
        <v>0</v>
      </c>
      <c r="D12" s="71">
        <f>IF(Rechnen!$W$10=0,"",Rechnen!M11)</f>
        <v>0</v>
      </c>
      <c r="E12" s="71">
        <f>IF(Rechnen!$W$10=0,"",Rechnen!N11)</f>
        <v>0</v>
      </c>
      <c r="F12" s="71" t="str">
        <f>IF(Rechnen!$W$10=0,"",Rechnen!O11)</f>
        <v>:</v>
      </c>
      <c r="G12" s="71">
        <f>IF(Rechnen!$W$10=0,"",Rechnen!P11)</f>
        <v>0</v>
      </c>
      <c r="H12" s="74">
        <f>IF(AND(E12="",G12=""),"",(E12-G12))</f>
        <v>0</v>
      </c>
      <c r="I12" s="61"/>
    </row>
    <row r="13" spans="1:9" ht="18" customHeight="1">
      <c r="A13" s="70">
        <f>IF(Rechnen!$W$10=0,"",4)</f>
        <v>4</v>
      </c>
      <c r="B13" s="71" t="str">
        <f>Rechnen!K12</f>
        <v>M07</v>
      </c>
      <c r="C13" s="71">
        <f>IF(Rechnen!$W$10=0,"",Rechnen!L12)</f>
        <v>0</v>
      </c>
      <c r="D13" s="71">
        <f>IF(Rechnen!$W$10=0,"",Rechnen!M12)</f>
        <v>0</v>
      </c>
      <c r="E13" s="71">
        <f>IF(Rechnen!$W$10=0,"",Rechnen!N12)</f>
        <v>0</v>
      </c>
      <c r="F13" s="71" t="str">
        <f>IF(Rechnen!$W$10=0,"",Rechnen!O12)</f>
        <v>:</v>
      </c>
      <c r="G13" s="71">
        <f>IF(Rechnen!$W$10=0,"",Rechnen!P12)</f>
        <v>0</v>
      </c>
      <c r="H13" s="74">
        <f>IF(AND(E13="",G13=""),"",(E13-G13))</f>
        <v>0</v>
      </c>
      <c r="I13" s="62"/>
    </row>
    <row r="14" spans="1:9" ht="1.5" customHeight="1">
      <c r="A14" s="63"/>
      <c r="B14" s="63"/>
      <c r="C14" s="63"/>
      <c r="D14" s="63"/>
      <c r="E14" s="63"/>
      <c r="F14" s="63"/>
      <c r="G14" s="63"/>
      <c r="H14" s="63"/>
      <c r="I14" s="62"/>
    </row>
    <row r="15" spans="1:10" ht="12.75" customHeight="1">
      <c r="A15" s="332"/>
      <c r="B15" s="327" t="s">
        <v>3</v>
      </c>
      <c r="C15" s="327" t="s">
        <v>32</v>
      </c>
      <c r="D15" s="327" t="s">
        <v>1</v>
      </c>
      <c r="E15" s="329" t="s">
        <v>2</v>
      </c>
      <c r="F15" s="329"/>
      <c r="G15" s="329"/>
      <c r="H15" s="327" t="s">
        <v>33</v>
      </c>
      <c r="I15" s="68"/>
      <c r="J15" s="68"/>
    </row>
    <row r="16" spans="1:10" ht="8.25" customHeight="1">
      <c r="A16" s="332"/>
      <c r="B16" s="328"/>
      <c r="C16" s="328"/>
      <c r="D16" s="328"/>
      <c r="E16" s="330"/>
      <c r="F16" s="330"/>
      <c r="G16" s="330"/>
      <c r="H16" s="328"/>
      <c r="I16" s="108"/>
      <c r="J16" s="62"/>
    </row>
    <row r="17" spans="1:9" ht="15">
      <c r="A17" s="70">
        <f>IF(Rechnen!$W$17=0,"",1)</f>
        <v>1</v>
      </c>
      <c r="B17" s="71" t="str">
        <f>Rechnen!K18</f>
        <v>M10</v>
      </c>
      <c r="C17" s="71">
        <f>IF(Rechnen!$W$17=0,"",Rechnen!L18)</f>
        <v>1</v>
      </c>
      <c r="D17" s="71">
        <f>IF(Rechnen!$W$17=0,"",Rechnen!M18)</f>
        <v>1</v>
      </c>
      <c r="E17" s="71">
        <f>IF(Rechnen!$W$17=0,"",Rechnen!N18)</f>
        <v>2</v>
      </c>
      <c r="F17" s="71" t="str">
        <f>IF(Rechnen!$W$17=0,"",Rechnen!O18)</f>
        <v>:</v>
      </c>
      <c r="G17" s="71">
        <f>IF(Rechnen!$W$17=0,"",Rechnen!P18)</f>
        <v>2</v>
      </c>
      <c r="H17" s="74">
        <f>IF(AND(E17="",G17=""),"",(E17-G17))</f>
        <v>0</v>
      </c>
      <c r="I17" s="62"/>
    </row>
    <row r="18" spans="1:9" ht="15">
      <c r="A18" s="70">
        <f>IF(Rechnen!$W$17=0,"",2)</f>
        <v>2</v>
      </c>
      <c r="B18" s="71" t="str">
        <f>Rechnen!K20</f>
        <v>M12</v>
      </c>
      <c r="C18" s="71">
        <f>IF(Rechnen!$W$17=0,"",Rechnen!L20)</f>
        <v>1</v>
      </c>
      <c r="D18" s="71">
        <f>IF(Rechnen!$W$17=0,"",Rechnen!M20)</f>
        <v>1</v>
      </c>
      <c r="E18" s="71">
        <f>IF(Rechnen!$W$17=0,"",Rechnen!N20)</f>
        <v>2</v>
      </c>
      <c r="F18" s="71" t="str">
        <f>IF(Rechnen!$W$17=0,"",Rechnen!O20)</f>
        <v>:</v>
      </c>
      <c r="G18" s="71">
        <f>IF(Rechnen!$W$17=0,"",Rechnen!P20)</f>
        <v>2</v>
      </c>
      <c r="H18" s="74">
        <f>IF(AND(E18="",G18=""),"",(E18-G18))</f>
        <v>0</v>
      </c>
      <c r="I18" s="62"/>
    </row>
    <row r="19" spans="1:9" ht="15">
      <c r="A19" s="70">
        <f>IF(Rechnen!$W$17=0,"",3)</f>
        <v>3</v>
      </c>
      <c r="B19" s="71" t="str">
        <f>Rechnen!K17</f>
        <v>M09</v>
      </c>
      <c r="C19" s="71">
        <f>IF(Rechnen!$W$17=0,"",Rechnen!L17)</f>
        <v>0</v>
      </c>
      <c r="D19" s="71">
        <f>IF(Rechnen!$W$17=0,"",Rechnen!M17)</f>
        <v>0</v>
      </c>
      <c r="E19" s="71">
        <f>IF(Rechnen!$W$17=0,"",Rechnen!N17)</f>
        <v>0</v>
      </c>
      <c r="F19" s="71" t="str">
        <f>IF(Rechnen!$W$17=0,"",Rechnen!O17)</f>
        <v>:</v>
      </c>
      <c r="G19" s="71">
        <f>IF(Rechnen!$W$17=0,"",Rechnen!P17)</f>
        <v>0</v>
      </c>
      <c r="H19" s="74">
        <f>IF(AND(E19="",G19=""),"",(E19-G19))</f>
        <v>0</v>
      </c>
      <c r="I19" s="62"/>
    </row>
    <row r="20" spans="1:9" ht="15">
      <c r="A20" s="70">
        <f>IF(Rechnen!$W$17=0,"",4)</f>
        <v>4</v>
      </c>
      <c r="B20" s="71" t="str">
        <f>Rechnen!K19</f>
        <v>M11</v>
      </c>
      <c r="C20" s="71">
        <f>IF(Rechnen!$W$17=0,"",Rechnen!L19)</f>
        <v>0</v>
      </c>
      <c r="D20" s="71">
        <f>IF(Rechnen!$W$17=0,"",Rechnen!M19)</f>
        <v>0</v>
      </c>
      <c r="E20" s="71">
        <f>IF(Rechnen!$W$17=0,"",Rechnen!N19)</f>
        <v>0</v>
      </c>
      <c r="F20" s="71" t="str">
        <f>IF(Rechnen!$W$17=0,"",Rechnen!O19)</f>
        <v>:</v>
      </c>
      <c r="G20" s="71">
        <f>IF(Rechnen!$W$17=0,"",Rechnen!P19)</f>
        <v>0</v>
      </c>
      <c r="H20" s="74">
        <f>IF(AND(E20="",G20=""),"",(E20-G20))</f>
        <v>0</v>
      </c>
      <c r="I20" s="62"/>
    </row>
    <row r="21" spans="1:9" ht="1.5" customHeight="1">
      <c r="A21" s="63"/>
      <c r="B21" s="63"/>
      <c r="C21" s="63"/>
      <c r="D21" s="63"/>
      <c r="E21" s="63"/>
      <c r="F21" s="63"/>
      <c r="G21" s="63"/>
      <c r="H21" s="63"/>
      <c r="I21" s="62"/>
    </row>
    <row r="22" spans="1:9" ht="12.75" customHeight="1">
      <c r="A22" s="325"/>
      <c r="B22" s="327" t="s">
        <v>60</v>
      </c>
      <c r="C22" s="329" t="s">
        <v>32</v>
      </c>
      <c r="D22" s="327" t="s">
        <v>1</v>
      </c>
      <c r="E22" s="327" t="s">
        <v>2</v>
      </c>
      <c r="F22" s="327"/>
      <c r="G22" s="327"/>
      <c r="H22" s="327" t="s">
        <v>33</v>
      </c>
      <c r="I22" s="62"/>
    </row>
    <row r="23" spans="1:9" ht="8.25" customHeight="1">
      <c r="A23" s="326"/>
      <c r="B23" s="328"/>
      <c r="C23" s="330"/>
      <c r="D23" s="328"/>
      <c r="E23" s="328"/>
      <c r="F23" s="328"/>
      <c r="G23" s="328"/>
      <c r="H23" s="328"/>
      <c r="I23" s="62"/>
    </row>
    <row r="24" spans="1:9" ht="15">
      <c r="A24" s="70">
        <f>IF(Rechnen!$W$24=0,"",1)</f>
        <v>1</v>
      </c>
      <c r="B24" s="71" t="str">
        <f>Rechnen!K25</f>
        <v>M14</v>
      </c>
      <c r="C24" s="71">
        <f>IF(Rechnen!$W$24=0,"",Rechnen!L25)</f>
        <v>1</v>
      </c>
      <c r="D24" s="71">
        <f>IF(Rechnen!$W$24=0,"",Rechnen!M25)</f>
        <v>1</v>
      </c>
      <c r="E24" s="71">
        <f>IF(Rechnen!$W$24=0,"",Rechnen!N25)</f>
        <v>4</v>
      </c>
      <c r="F24" s="71" t="str">
        <f>IF(Rechnen!$W$24=0,"",Rechnen!O25)</f>
        <v>:</v>
      </c>
      <c r="G24" s="71">
        <f>IF(Rechnen!$W$24=0,"",Rechnen!P25)</f>
        <v>4</v>
      </c>
      <c r="H24" s="74">
        <f>IF(AND(E24="",G24=""),"",(E24-G24))</f>
        <v>0</v>
      </c>
      <c r="I24" s="62"/>
    </row>
    <row r="25" spans="1:9" ht="15">
      <c r="A25" s="70">
        <f>IF(Rechnen!$W$24=0,"",2)</f>
        <v>2</v>
      </c>
      <c r="B25" s="71" t="str">
        <f>Rechnen!K26</f>
        <v>M15</v>
      </c>
      <c r="C25" s="71">
        <f>IF(Rechnen!$W$24=0,"",Rechnen!L26)</f>
        <v>1</v>
      </c>
      <c r="D25" s="71">
        <f>IF(Rechnen!$W$24=0,"",Rechnen!M26)</f>
        <v>1</v>
      </c>
      <c r="E25" s="71">
        <f>IF(Rechnen!$W$24=0,"",Rechnen!N26)</f>
        <v>4</v>
      </c>
      <c r="F25" s="71" t="str">
        <f>IF(Rechnen!$W$24=0,"",Rechnen!O26)</f>
        <v>:</v>
      </c>
      <c r="G25" s="71">
        <f>IF(Rechnen!$W$24=0,"",Rechnen!P26)</f>
        <v>4</v>
      </c>
      <c r="H25" s="74">
        <f>IF(AND(E25="",G25=""),"",(E25-G25))</f>
        <v>0</v>
      </c>
      <c r="I25" s="62"/>
    </row>
    <row r="26" spans="1:9" ht="15">
      <c r="A26" s="70">
        <f>IF(Rechnen!$W$24=0,"",3)</f>
        <v>3</v>
      </c>
      <c r="B26" s="71" t="str">
        <f>Rechnen!K24</f>
        <v>M13</v>
      </c>
      <c r="C26" s="71">
        <f>IF(Rechnen!$W$24=0,"",Rechnen!L24)</f>
        <v>1</v>
      </c>
      <c r="D26" s="71">
        <f>IF(Rechnen!$W$24=0,"",Rechnen!M24)</f>
        <v>1</v>
      </c>
      <c r="E26" s="71">
        <f>IF(Rechnen!$W$24=0,"",Rechnen!N24)</f>
        <v>3</v>
      </c>
      <c r="F26" s="71" t="str">
        <f>IF(Rechnen!$W$24=0,"",Rechnen!O24)</f>
        <v>:</v>
      </c>
      <c r="G26" s="71">
        <f>IF(Rechnen!$W$24=0,"",Rechnen!P24)</f>
        <v>3</v>
      </c>
      <c r="H26" s="74">
        <f>IF(AND(E26="",G26=""),"",(E26-G26))</f>
        <v>0</v>
      </c>
      <c r="I26" s="62"/>
    </row>
    <row r="27" spans="1:9" ht="15">
      <c r="A27" s="70">
        <f>IF(Rechnen!$W$24=0,"",4)</f>
        <v>4</v>
      </c>
      <c r="B27" s="71" t="str">
        <f>Rechnen!K27</f>
        <v>M16</v>
      </c>
      <c r="C27" s="71">
        <f>IF(Rechnen!$W$24=0,"",Rechnen!L27)</f>
        <v>1</v>
      </c>
      <c r="D27" s="71">
        <f>IF(Rechnen!$W$24=0,"",Rechnen!M27)</f>
        <v>1</v>
      </c>
      <c r="E27" s="71">
        <f>IF(Rechnen!$W$24=0,"",Rechnen!N27)</f>
        <v>3</v>
      </c>
      <c r="F27" s="71" t="str">
        <f>IF(Rechnen!$W$24=0,"",Rechnen!O27)</f>
        <v>:</v>
      </c>
      <c r="G27" s="71">
        <f>IF(Rechnen!$W$24=0,"",Rechnen!P27)</f>
        <v>3</v>
      </c>
      <c r="H27" s="74">
        <f>IF(AND(E27="",G27=""),"",(E27-G27))</f>
        <v>0</v>
      </c>
      <c r="I27" s="62"/>
    </row>
    <row r="28" spans="1:9" ht="0.75" customHeight="1">
      <c r="A28" s="63"/>
      <c r="B28" s="63"/>
      <c r="C28" s="63"/>
      <c r="D28" s="63"/>
      <c r="E28" s="63"/>
      <c r="F28" s="63"/>
      <c r="G28" s="63"/>
      <c r="H28" s="63"/>
      <c r="I28" s="62"/>
    </row>
    <row r="29" spans="1:9" ht="12.75" customHeight="1">
      <c r="A29" s="325"/>
      <c r="B29" s="327" t="s">
        <v>61</v>
      </c>
      <c r="C29" s="329" t="s">
        <v>32</v>
      </c>
      <c r="D29" s="327" t="s">
        <v>1</v>
      </c>
      <c r="E29" s="327" t="s">
        <v>2</v>
      </c>
      <c r="F29" s="327"/>
      <c r="G29" s="327"/>
      <c r="H29" s="327" t="s">
        <v>33</v>
      </c>
      <c r="I29" s="62"/>
    </row>
    <row r="30" spans="1:9" ht="8.25" customHeight="1">
      <c r="A30" s="326"/>
      <c r="B30" s="328"/>
      <c r="C30" s="330"/>
      <c r="D30" s="328"/>
      <c r="E30" s="328"/>
      <c r="F30" s="328"/>
      <c r="G30" s="328"/>
      <c r="H30" s="328"/>
      <c r="I30" s="62"/>
    </row>
    <row r="31" spans="1:9" ht="15">
      <c r="A31" s="70">
        <f>IF(Rechnen!$W$31=0,"",1)</f>
        <v>1</v>
      </c>
      <c r="B31" s="71" t="str">
        <f>Rechnen!K32</f>
        <v>M18</v>
      </c>
      <c r="C31" s="71">
        <f>IF(Rechnen!$W$31=0,"",Rechnen!L32)</f>
        <v>1</v>
      </c>
      <c r="D31" s="71">
        <f>IF(Rechnen!$W$31=0,"",Rechnen!M32)</f>
        <v>1</v>
      </c>
      <c r="E31" s="71">
        <f>IF(Rechnen!$W$31=0,"",Rechnen!N32)</f>
        <v>0</v>
      </c>
      <c r="F31" s="71" t="str">
        <f>IF(Rechnen!$W$31=0,"",Rechnen!O32)</f>
        <v>:</v>
      </c>
      <c r="G31" s="71">
        <f>IF(Rechnen!$W$31=0,"",Rechnen!P32)</f>
        <v>0</v>
      </c>
      <c r="H31" s="74">
        <f>IF(AND(E31="",G31=""),"",(E31-G31))</f>
        <v>0</v>
      </c>
      <c r="I31" s="62"/>
    </row>
    <row r="32" spans="1:9" ht="15">
      <c r="A32" s="70">
        <f>IF(Rechnen!$W$31=0,"",2)</f>
        <v>2</v>
      </c>
      <c r="B32" s="71" t="str">
        <f>Rechnen!K33</f>
        <v>M19</v>
      </c>
      <c r="C32" s="71">
        <f>IF(Rechnen!$W$31=0,"",Rechnen!L33)</f>
        <v>1</v>
      </c>
      <c r="D32" s="71">
        <f>IF(Rechnen!$W$31=0,"",Rechnen!M33)</f>
        <v>1</v>
      </c>
      <c r="E32" s="71">
        <f>IF(Rechnen!$W$31=0,"",Rechnen!N33)</f>
        <v>0</v>
      </c>
      <c r="F32" s="71" t="str">
        <f>IF(Rechnen!$W$31=0,"",Rechnen!O33)</f>
        <v>:</v>
      </c>
      <c r="G32" s="71">
        <f>IF(Rechnen!$W$31=0,"",Rechnen!P33)</f>
        <v>0</v>
      </c>
      <c r="H32" s="74">
        <f>IF(AND(E32="",G32=""),"",(E32-G32))</f>
        <v>0</v>
      </c>
      <c r="I32" s="62"/>
    </row>
    <row r="33" spans="1:9" ht="15">
      <c r="A33" s="70">
        <f>IF(Rechnen!$W$31=0,"",3)</f>
        <v>3</v>
      </c>
      <c r="B33" s="71" t="str">
        <f>Rechnen!K31</f>
        <v>M17</v>
      </c>
      <c r="C33" s="71">
        <f>IF(Rechnen!$W$31=0,"",Rechnen!L31)</f>
        <v>0</v>
      </c>
      <c r="D33" s="71">
        <f>IF(Rechnen!$W$31=0,"",Rechnen!M31)</f>
        <v>0</v>
      </c>
      <c r="E33" s="71">
        <f>IF(Rechnen!$W$31=0,"",Rechnen!N31)</f>
        <v>0</v>
      </c>
      <c r="F33" s="71" t="str">
        <f>IF(Rechnen!$W$31=0,"",Rechnen!O31)</f>
        <v>:</v>
      </c>
      <c r="G33" s="71">
        <f>IF(Rechnen!$W$31=0,"",Rechnen!P31)</f>
        <v>0</v>
      </c>
      <c r="H33" s="74">
        <f>IF(AND(E33="",G33=""),"",(E33-G33))</f>
        <v>0</v>
      </c>
      <c r="I33" s="62"/>
    </row>
    <row r="34" spans="1:9" ht="15">
      <c r="A34" s="70">
        <f>IF(Rechnen!$W$31=0,"",4)</f>
        <v>4</v>
      </c>
      <c r="B34" s="71" t="str">
        <f>Rechnen!K34</f>
        <v>M20</v>
      </c>
      <c r="C34" s="71">
        <f>IF(Rechnen!$W$31=0,"",Rechnen!L34)</f>
        <v>0</v>
      </c>
      <c r="D34" s="71">
        <f>IF(Rechnen!$W$31=0,"",Rechnen!M34)</f>
        <v>0</v>
      </c>
      <c r="E34" s="71">
        <f>IF(Rechnen!$W$31=0,"",Rechnen!N34)</f>
        <v>0</v>
      </c>
      <c r="F34" s="71" t="str">
        <f>IF(Rechnen!$W$31=0,"",Rechnen!O34)</f>
        <v>:</v>
      </c>
      <c r="G34" s="71">
        <f>IF(Rechnen!$W$31=0,"",Rechnen!P34)</f>
        <v>0</v>
      </c>
      <c r="H34" s="74">
        <f>IF(AND(E34="",G34=""),"",(E34-G34))</f>
        <v>0</v>
      </c>
      <c r="I34" s="62"/>
    </row>
    <row r="35" spans="1:9" ht="1.5" customHeight="1">
      <c r="A35" s="63"/>
      <c r="B35" s="63"/>
      <c r="C35" s="63"/>
      <c r="D35" s="63"/>
      <c r="E35" s="63"/>
      <c r="F35" s="63"/>
      <c r="G35" s="63"/>
      <c r="H35" s="63"/>
      <c r="I35" s="62"/>
    </row>
    <row r="36" spans="1:9" ht="12.75" customHeight="1">
      <c r="A36" s="325"/>
      <c r="B36" s="327" t="s">
        <v>62</v>
      </c>
      <c r="C36" s="329" t="s">
        <v>32</v>
      </c>
      <c r="D36" s="327" t="s">
        <v>1</v>
      </c>
      <c r="E36" s="327" t="s">
        <v>2</v>
      </c>
      <c r="F36" s="327"/>
      <c r="G36" s="327"/>
      <c r="H36" s="327" t="s">
        <v>33</v>
      </c>
      <c r="I36" s="62"/>
    </row>
    <row r="37" spans="1:9" ht="8.25" customHeight="1">
      <c r="A37" s="326"/>
      <c r="B37" s="328"/>
      <c r="C37" s="330"/>
      <c r="D37" s="328"/>
      <c r="E37" s="328"/>
      <c r="F37" s="328"/>
      <c r="G37" s="328"/>
      <c r="H37" s="328"/>
      <c r="I37" s="62"/>
    </row>
    <row r="38" spans="1:9" ht="15">
      <c r="A38" s="70">
        <f>IF(Rechnen!$W$38=0,"",1)</f>
        <v>1</v>
      </c>
      <c r="B38" s="71" t="str">
        <f>Rechnen!K38</f>
        <v>M21</v>
      </c>
      <c r="C38" s="71">
        <f>IF(Rechnen!$W$38=0,"",Rechnen!L38)</f>
        <v>1</v>
      </c>
      <c r="D38" s="71">
        <f>IF(Rechnen!$W$38=0,"",Rechnen!M38)</f>
        <v>1</v>
      </c>
      <c r="E38" s="71">
        <f>IF(Rechnen!$W$38=0,"",Rechnen!N38)</f>
        <v>0</v>
      </c>
      <c r="F38" s="71" t="str">
        <f>IF(Rechnen!$W$38=0,"",Rechnen!O38)</f>
        <v>:</v>
      </c>
      <c r="G38" s="71">
        <f>IF(Rechnen!$W$38=0,"",Rechnen!P38)</f>
        <v>0</v>
      </c>
      <c r="H38" s="74">
        <f>IF(AND(E38="",G38=""),"",(E38-G38))</f>
        <v>0</v>
      </c>
      <c r="I38" s="62"/>
    </row>
    <row r="39" spans="1:9" ht="15">
      <c r="A39" s="70">
        <f>IF(Rechnen!$W$38=0,"",2)</f>
        <v>2</v>
      </c>
      <c r="B39" s="71" t="str">
        <f>Rechnen!K39</f>
        <v>M22</v>
      </c>
      <c r="C39" s="71">
        <f>IF(Rechnen!$W$38=0,"",Rechnen!L39)</f>
        <v>1</v>
      </c>
      <c r="D39" s="71">
        <f>IF(Rechnen!$W$38=0,"",Rechnen!M39)</f>
        <v>1</v>
      </c>
      <c r="E39" s="71">
        <f>IF(Rechnen!$W$38=0,"",Rechnen!N39)</f>
        <v>0</v>
      </c>
      <c r="F39" s="71" t="str">
        <f>IF(Rechnen!$W$38=0,"",Rechnen!O39)</f>
        <v>:</v>
      </c>
      <c r="G39" s="71">
        <f>IF(Rechnen!$W$38=0,"",Rechnen!P39)</f>
        <v>0</v>
      </c>
      <c r="H39" s="74">
        <f>IF(AND(E39="",G39=""),"",(E39-G39))</f>
        <v>0</v>
      </c>
      <c r="I39" s="62"/>
    </row>
    <row r="40" spans="1:9" ht="15">
      <c r="A40" s="70">
        <f>IF(Rechnen!$W$38=0,"",3)</f>
        <v>3</v>
      </c>
      <c r="B40" s="71" t="str">
        <f>Rechnen!K40</f>
        <v>M23</v>
      </c>
      <c r="C40" s="71">
        <f>IF(Rechnen!$W$38=0,"",Rechnen!L40)</f>
        <v>1</v>
      </c>
      <c r="D40" s="71">
        <f>IF(Rechnen!$W$38=0,"",Rechnen!M40)</f>
        <v>1</v>
      </c>
      <c r="E40" s="71">
        <f>IF(Rechnen!$W$38=0,"",Rechnen!N40)</f>
        <v>0</v>
      </c>
      <c r="F40" s="71" t="str">
        <f>IF(Rechnen!$W$38=0,"",Rechnen!O40)</f>
        <v>:</v>
      </c>
      <c r="G40" s="71">
        <f>IF(Rechnen!$W$38=0,"",Rechnen!P40)</f>
        <v>0</v>
      </c>
      <c r="H40" s="74">
        <f>IF(AND(E40="",G40=""),"",(E40-G40))</f>
        <v>0</v>
      </c>
      <c r="I40" s="62"/>
    </row>
    <row r="41" spans="1:9" ht="15">
      <c r="A41" s="70">
        <f>IF(Rechnen!$W$38=0,"",4)</f>
        <v>4</v>
      </c>
      <c r="B41" s="71" t="str">
        <f>Rechnen!K41</f>
        <v>M24</v>
      </c>
      <c r="C41" s="71">
        <f>IF(Rechnen!$W$38=0,"",Rechnen!L41)</f>
        <v>1</v>
      </c>
      <c r="D41" s="71">
        <f>IF(Rechnen!$W$38=0,"",Rechnen!M41)</f>
        <v>1</v>
      </c>
      <c r="E41" s="71">
        <f>IF(Rechnen!$W$38=0,"",Rechnen!N41)</f>
        <v>0</v>
      </c>
      <c r="F41" s="71" t="str">
        <f>IF(Rechnen!$W$38=0,"",Rechnen!O41)</f>
        <v>:</v>
      </c>
      <c r="G41" s="71">
        <f>IF(Rechnen!$W$38=0,"",Rechnen!P41)</f>
        <v>0</v>
      </c>
      <c r="H41" s="74">
        <f>IF(AND(E41="",G41=""),"",(E41-G41))</f>
        <v>0</v>
      </c>
      <c r="I41" s="62"/>
    </row>
    <row r="42" spans="1:9" ht="0.75" customHeight="1">
      <c r="A42" s="63"/>
      <c r="B42" s="64"/>
      <c r="C42" s="64"/>
      <c r="D42" s="65"/>
      <c r="E42" s="64"/>
      <c r="F42" s="66"/>
      <c r="G42" s="64"/>
      <c r="H42" s="66"/>
      <c r="I42" s="62"/>
    </row>
    <row r="43" spans="1:15" ht="11.25" customHeight="1">
      <c r="A43" s="333" t="s">
        <v>106</v>
      </c>
      <c r="B43" s="333"/>
      <c r="C43" s="336" t="s">
        <v>32</v>
      </c>
      <c r="D43" s="323" t="s">
        <v>1</v>
      </c>
      <c r="E43" s="323" t="s">
        <v>2</v>
      </c>
      <c r="F43" s="335"/>
      <c r="G43" s="335"/>
      <c r="H43" s="323" t="s">
        <v>33</v>
      </c>
      <c r="I43" s="62"/>
      <c r="J43" s="107"/>
      <c r="K43" s="107"/>
      <c r="L43" s="107"/>
      <c r="M43" s="107"/>
      <c r="N43" s="107"/>
      <c r="O43" s="107"/>
    </row>
    <row r="44" spans="1:15" ht="15" customHeight="1">
      <c r="A44" s="334"/>
      <c r="B44" s="334"/>
      <c r="C44" s="324"/>
      <c r="D44" s="324"/>
      <c r="E44" s="324"/>
      <c r="F44" s="324"/>
      <c r="G44" s="324"/>
      <c r="H44" s="324"/>
      <c r="J44" s="107"/>
      <c r="K44" s="107"/>
      <c r="L44" s="107"/>
      <c r="M44" s="107"/>
      <c r="N44" s="107"/>
      <c r="O44" s="107"/>
    </row>
    <row r="45" spans="1:15" ht="15">
      <c r="A45" s="70" t="str">
        <f>IF(Rechnen!W3=0,"","I")</f>
        <v>I</v>
      </c>
      <c r="B45" s="71" t="str">
        <f aca="true" t="shared" si="0" ref="B45:H45">B$26</f>
        <v>M13</v>
      </c>
      <c r="C45" s="71">
        <f t="shared" si="0"/>
        <v>1</v>
      </c>
      <c r="D45" s="71">
        <f t="shared" si="0"/>
        <v>1</v>
      </c>
      <c r="E45" s="71">
        <f t="shared" si="0"/>
        <v>3</v>
      </c>
      <c r="F45" s="71" t="str">
        <f t="shared" si="0"/>
        <v>:</v>
      </c>
      <c r="G45" s="71">
        <f t="shared" si="0"/>
        <v>3</v>
      </c>
      <c r="H45" s="71">
        <f t="shared" si="0"/>
        <v>0</v>
      </c>
      <c r="I45" s="62"/>
      <c r="J45" s="107"/>
      <c r="K45" s="107"/>
      <c r="L45" s="107"/>
      <c r="M45" s="107"/>
      <c r="N45" s="107"/>
      <c r="O45" s="107"/>
    </row>
    <row r="46" spans="1:15" ht="15">
      <c r="A46" s="70" t="str">
        <f>IF(Rechnen!W3=0,"","II")</f>
        <v>II</v>
      </c>
      <c r="B46" s="71" t="str">
        <f aca="true" t="shared" si="1" ref="B46:H46">B$40</f>
        <v>M23</v>
      </c>
      <c r="C46" s="71">
        <f t="shared" si="1"/>
        <v>1</v>
      </c>
      <c r="D46" s="71">
        <f t="shared" si="1"/>
        <v>1</v>
      </c>
      <c r="E46" s="71">
        <f t="shared" si="1"/>
        <v>0</v>
      </c>
      <c r="F46" s="71" t="str">
        <f t="shared" si="1"/>
        <v>:</v>
      </c>
      <c r="G46" s="71">
        <f t="shared" si="1"/>
        <v>0</v>
      </c>
      <c r="H46" s="71">
        <f t="shared" si="1"/>
        <v>0</v>
      </c>
      <c r="I46" s="62"/>
      <c r="J46" s="107"/>
      <c r="K46" s="107"/>
      <c r="L46" s="107"/>
      <c r="M46" s="107"/>
      <c r="N46" s="107"/>
      <c r="O46" s="107"/>
    </row>
    <row r="47" spans="1:15" ht="15">
      <c r="A47" s="70" t="str">
        <f>IF(Rechnen!$W$3=0,"","III")</f>
        <v>III</v>
      </c>
      <c r="B47" s="71" t="str">
        <f aca="true" t="shared" si="2" ref="B47:H47">B$5</f>
        <v>M02</v>
      </c>
      <c r="C47" s="71">
        <f t="shared" si="2"/>
        <v>0</v>
      </c>
      <c r="D47" s="71">
        <f t="shared" si="2"/>
        <v>0</v>
      </c>
      <c r="E47" s="71">
        <f t="shared" si="2"/>
        <v>0</v>
      </c>
      <c r="F47" s="71" t="str">
        <f t="shared" si="2"/>
        <v>:</v>
      </c>
      <c r="G47" s="71">
        <f t="shared" si="2"/>
        <v>0</v>
      </c>
      <c r="H47" s="71">
        <f t="shared" si="2"/>
        <v>0</v>
      </c>
      <c r="I47" s="62"/>
      <c r="J47" s="107"/>
      <c r="K47" s="107"/>
      <c r="L47" s="107"/>
      <c r="M47" s="107"/>
      <c r="N47" s="107"/>
      <c r="O47" s="107"/>
    </row>
    <row r="48" spans="1:15" ht="15">
      <c r="A48" s="70" t="str">
        <f>IF(Rechnen!$W$3=0,"","IV")</f>
        <v>IV</v>
      </c>
      <c r="B48" s="71" t="str">
        <f aca="true" t="shared" si="3" ref="B48:H48">B$12</f>
        <v>M06</v>
      </c>
      <c r="C48" s="71">
        <f t="shared" si="3"/>
        <v>0</v>
      </c>
      <c r="D48" s="71">
        <f t="shared" si="3"/>
        <v>0</v>
      </c>
      <c r="E48" s="71">
        <f t="shared" si="3"/>
        <v>0</v>
      </c>
      <c r="F48" s="71" t="str">
        <f t="shared" si="3"/>
        <v>:</v>
      </c>
      <c r="G48" s="71">
        <f t="shared" si="3"/>
        <v>0</v>
      </c>
      <c r="H48" s="71">
        <f t="shared" si="3"/>
        <v>0</v>
      </c>
      <c r="I48" s="62"/>
      <c r="J48" s="107"/>
      <c r="K48" s="107"/>
      <c r="L48" s="107"/>
      <c r="M48" s="107"/>
      <c r="N48" s="107"/>
      <c r="O48" s="107"/>
    </row>
    <row r="49" spans="1:15" ht="15">
      <c r="A49" s="70" t="str">
        <f>IF(Rechnen!$W$3=0,"","V")</f>
        <v>V</v>
      </c>
      <c r="B49" s="71" t="str">
        <f aca="true" t="shared" si="4" ref="B49:H49">B$19</f>
        <v>M09</v>
      </c>
      <c r="C49" s="71">
        <f t="shared" si="4"/>
        <v>0</v>
      </c>
      <c r="D49" s="71">
        <f t="shared" si="4"/>
        <v>0</v>
      </c>
      <c r="E49" s="71">
        <f t="shared" si="4"/>
        <v>0</v>
      </c>
      <c r="F49" s="71" t="str">
        <f t="shared" si="4"/>
        <v>:</v>
      </c>
      <c r="G49" s="71">
        <f t="shared" si="4"/>
        <v>0</v>
      </c>
      <c r="H49" s="71">
        <f t="shared" si="4"/>
        <v>0</v>
      </c>
      <c r="I49" s="62"/>
      <c r="J49" s="107"/>
      <c r="K49" s="107"/>
      <c r="L49" s="107"/>
      <c r="M49" s="107"/>
      <c r="N49" s="107"/>
      <c r="O49" s="107"/>
    </row>
    <row r="50" spans="1:15" ht="15">
      <c r="A50" s="70" t="str">
        <f>IF(Rechnen!$W$3=0,"","VI")</f>
        <v>VI</v>
      </c>
      <c r="B50" s="71" t="str">
        <f aca="true" t="shared" si="5" ref="B50:H50">B$33</f>
        <v>M17</v>
      </c>
      <c r="C50" s="71">
        <f t="shared" si="5"/>
        <v>0</v>
      </c>
      <c r="D50" s="71">
        <f t="shared" si="5"/>
        <v>0</v>
      </c>
      <c r="E50" s="71">
        <f t="shared" si="5"/>
        <v>0</v>
      </c>
      <c r="F50" s="71" t="str">
        <f t="shared" si="5"/>
        <v>:</v>
      </c>
      <c r="G50" s="71">
        <f t="shared" si="5"/>
        <v>0</v>
      </c>
      <c r="H50" s="71">
        <f t="shared" si="5"/>
        <v>0</v>
      </c>
      <c r="I50" s="62"/>
      <c r="J50" s="107"/>
      <c r="K50" s="107"/>
      <c r="L50" s="107"/>
      <c r="M50" s="107"/>
      <c r="N50" s="107"/>
      <c r="O50" s="107"/>
    </row>
    <row r="51" spans="1:9" ht="12.75" customHeight="1">
      <c r="A51" s="325"/>
      <c r="B51" s="327" t="s">
        <v>105</v>
      </c>
      <c r="C51" s="329" t="s">
        <v>32</v>
      </c>
      <c r="D51" s="327" t="s">
        <v>1</v>
      </c>
      <c r="E51" s="327" t="s">
        <v>2</v>
      </c>
      <c r="F51" s="327"/>
      <c r="G51" s="327"/>
      <c r="H51" s="327" t="s">
        <v>33</v>
      </c>
      <c r="I51" s="62"/>
    </row>
    <row r="52" spans="1:9" ht="8.25" customHeight="1">
      <c r="A52" s="326"/>
      <c r="B52" s="328"/>
      <c r="C52" s="330"/>
      <c r="D52" s="328"/>
      <c r="E52" s="328"/>
      <c r="F52" s="328"/>
      <c r="G52" s="328"/>
      <c r="H52" s="328"/>
      <c r="I52" s="62"/>
    </row>
    <row r="53" spans="1:9" ht="15">
      <c r="A53" s="70">
        <f>IF(Rechnen2!$R$3=0,"",1)</f>
        <v>1</v>
      </c>
      <c r="B53" s="71" t="str">
        <f>Rechnen2!K3</f>
        <v>M25</v>
      </c>
      <c r="C53" s="71">
        <f>Rechnen2!L3</f>
        <v>5</v>
      </c>
      <c r="D53" s="71">
        <f>Rechnen2!M3</f>
        <v>15</v>
      </c>
      <c r="E53" s="71">
        <f>Rechnen2!N3</f>
        <v>9</v>
      </c>
      <c r="F53" s="71" t="str">
        <f>Rechnen2!O3</f>
        <v>:</v>
      </c>
      <c r="G53" s="71">
        <f>Rechnen2!P3</f>
        <v>0</v>
      </c>
      <c r="H53" s="74">
        <f aca="true" t="shared" si="6" ref="H53:H58">IF(AND(E53="",G53=""),"",(E53-G53))</f>
        <v>9</v>
      </c>
      <c r="I53" s="62"/>
    </row>
    <row r="54" spans="1:9" ht="15">
      <c r="A54" s="70">
        <f>IF(Rechnen2!$R$3=0,"",2)</f>
        <v>2</v>
      </c>
      <c r="B54" s="71" t="str">
        <f>Rechnen2!K5</f>
        <v>M27</v>
      </c>
      <c r="C54" s="71">
        <f>Rechnen2!L5</f>
        <v>2</v>
      </c>
      <c r="D54" s="71">
        <f>Rechnen2!M5</f>
        <v>1</v>
      </c>
      <c r="E54" s="71">
        <f>Rechnen2!N5</f>
        <v>0</v>
      </c>
      <c r="F54" s="71" t="str">
        <f>Rechnen2!O5</f>
        <v>:</v>
      </c>
      <c r="G54" s="71">
        <f>Rechnen2!P5</f>
        <v>2</v>
      </c>
      <c r="H54" s="74">
        <f t="shared" si="6"/>
        <v>-2</v>
      </c>
      <c r="I54" s="62"/>
    </row>
    <row r="55" spans="1:9" ht="15">
      <c r="A55" s="70">
        <f>IF(Rechnen2!$R$3=0,"",3)</f>
        <v>3</v>
      </c>
      <c r="B55" s="71" t="str">
        <f>Rechnen2!K8</f>
        <v>M30</v>
      </c>
      <c r="C55" s="71">
        <f>Rechnen2!L8</f>
        <v>2</v>
      </c>
      <c r="D55" s="71">
        <f>Rechnen2!M8</f>
        <v>1</v>
      </c>
      <c r="E55" s="71">
        <f>Rechnen2!N8</f>
        <v>0</v>
      </c>
      <c r="F55" s="71" t="str">
        <f>Rechnen2!O8</f>
        <v>:</v>
      </c>
      <c r="G55" s="71">
        <f>Rechnen2!P8</f>
        <v>5</v>
      </c>
      <c r="H55" s="74">
        <f t="shared" si="6"/>
        <v>-5</v>
      </c>
      <c r="I55" s="62"/>
    </row>
    <row r="56" spans="1:9" ht="15">
      <c r="A56" s="70">
        <f>IF(Rechnen2!$R$3=0,"",4)</f>
        <v>4</v>
      </c>
      <c r="B56" s="71" t="str">
        <f>Rechnen2!K4</f>
        <v>M26</v>
      </c>
      <c r="C56" s="71">
        <f>Rechnen2!L4</f>
        <v>1</v>
      </c>
      <c r="D56" s="71">
        <f>Rechnen2!M4</f>
        <v>0</v>
      </c>
      <c r="E56" s="71">
        <f>Rechnen2!N4</f>
        <v>0</v>
      </c>
      <c r="F56" s="71" t="str">
        <f>Rechnen2!O4</f>
        <v>:</v>
      </c>
      <c r="G56" s="71">
        <f>Rechnen2!P4</f>
        <v>1</v>
      </c>
      <c r="H56" s="74">
        <f t="shared" si="6"/>
        <v>-1</v>
      </c>
      <c r="I56" s="62"/>
    </row>
    <row r="57" spans="1:10" s="102" customFormat="1" ht="15" customHeight="1">
      <c r="A57" s="70">
        <f>IF(Rechnen2!$R$3=0,"",5)</f>
        <v>5</v>
      </c>
      <c r="B57" s="71" t="str">
        <f>Rechnen2!K6</f>
        <v>M28</v>
      </c>
      <c r="C57" s="71">
        <f>Rechnen2!L6</f>
        <v>1</v>
      </c>
      <c r="D57" s="71">
        <f>Rechnen2!M6</f>
        <v>0</v>
      </c>
      <c r="E57" s="71">
        <f>Rechnen2!N6</f>
        <v>0</v>
      </c>
      <c r="F57" s="71" t="str">
        <f>Rechnen2!O6</f>
        <v>:</v>
      </c>
      <c r="G57" s="71">
        <f>Rechnen2!P6</f>
        <v>3</v>
      </c>
      <c r="H57" s="74">
        <f t="shared" si="6"/>
        <v>-3</v>
      </c>
      <c r="I57" s="31"/>
      <c r="J57" s="30"/>
    </row>
    <row r="58" spans="1:10" s="102" customFormat="1" ht="15">
      <c r="A58" s="70">
        <f>IF(Rechnen2!$R$3=0,"",6)</f>
        <v>6</v>
      </c>
      <c r="B58" s="71" t="str">
        <f>Rechnen2!K7</f>
        <v>M29</v>
      </c>
      <c r="C58" s="71">
        <f>Rechnen2!L7</f>
        <v>1</v>
      </c>
      <c r="D58" s="71">
        <f>Rechnen2!M7</f>
        <v>0</v>
      </c>
      <c r="E58" s="71">
        <f>Rechnen2!N7</f>
        <v>0</v>
      </c>
      <c r="F58" s="71" t="str">
        <f>Rechnen2!O7</f>
        <v>:</v>
      </c>
      <c r="G58" s="71">
        <f>Rechnen2!P7</f>
        <v>4</v>
      </c>
      <c r="H58" s="74">
        <f t="shared" si="6"/>
        <v>-4</v>
      </c>
      <c r="I58" s="31"/>
      <c r="J58" s="30"/>
    </row>
    <row r="59" spans="1:10" s="102" customFormat="1" ht="15">
      <c r="A59" s="32"/>
      <c r="B59" s="30"/>
      <c r="C59" s="30"/>
      <c r="D59" s="57"/>
      <c r="E59" s="30"/>
      <c r="F59" s="30"/>
      <c r="G59" s="30"/>
      <c r="H59" s="30"/>
      <c r="I59" s="31"/>
      <c r="J59" s="30"/>
    </row>
    <row r="60" spans="1:10" s="102" customFormat="1" ht="15">
      <c r="A60" s="32"/>
      <c r="B60" s="30"/>
      <c r="C60" s="30"/>
      <c r="D60" s="57"/>
      <c r="E60" s="30"/>
      <c r="F60" s="30"/>
      <c r="G60" s="30"/>
      <c r="H60" s="30"/>
      <c r="I60" s="31"/>
      <c r="J60" s="30"/>
    </row>
    <row r="61" spans="1:10" s="102" customFormat="1" ht="15">
      <c r="A61" s="32"/>
      <c r="B61" s="30"/>
      <c r="C61" s="30"/>
      <c r="D61" s="57"/>
      <c r="E61" s="30"/>
      <c r="F61" s="30"/>
      <c r="G61" s="30"/>
      <c r="H61" s="30"/>
      <c r="I61" s="31"/>
      <c r="J61" s="30"/>
    </row>
    <row r="62" spans="1:10" s="102" customFormat="1" ht="15">
      <c r="A62" s="32"/>
      <c r="B62" s="30"/>
      <c r="C62" s="30"/>
      <c r="D62" s="57"/>
      <c r="E62" s="30"/>
      <c r="F62" s="30"/>
      <c r="G62" s="30"/>
      <c r="H62" s="30"/>
      <c r="I62" s="31"/>
      <c r="J62" s="30"/>
    </row>
    <row r="63" spans="1:10" s="102" customFormat="1" ht="15">
      <c r="A63" s="32"/>
      <c r="B63" s="30"/>
      <c r="C63" s="30"/>
      <c r="D63" s="57"/>
      <c r="E63" s="30"/>
      <c r="F63" s="30"/>
      <c r="G63" s="30"/>
      <c r="H63" s="30"/>
      <c r="I63" s="31"/>
      <c r="J63" s="30"/>
    </row>
  </sheetData>
  <sheetProtection password="E760" sheet="1" objects="1" scenarios="1"/>
  <mergeCells count="43">
    <mergeCell ref="H51:H52"/>
    <mergeCell ref="A43:B44"/>
    <mergeCell ref="A51:A52"/>
    <mergeCell ref="B51:B52"/>
    <mergeCell ref="C51:C52"/>
    <mergeCell ref="D51:D52"/>
    <mergeCell ref="E51:G52"/>
    <mergeCell ref="E43:G44"/>
    <mergeCell ref="H43:H44"/>
    <mergeCell ref="C43:C44"/>
    <mergeCell ref="A29:A30"/>
    <mergeCell ref="B29:B30"/>
    <mergeCell ref="C29:C30"/>
    <mergeCell ref="A36:A37"/>
    <mergeCell ref="B36:B37"/>
    <mergeCell ref="C36:C37"/>
    <mergeCell ref="D36:D37"/>
    <mergeCell ref="D29:D30"/>
    <mergeCell ref="H15:H16"/>
    <mergeCell ref="E15:G16"/>
    <mergeCell ref="E36:G37"/>
    <mergeCell ref="H36:H37"/>
    <mergeCell ref="E22:G23"/>
    <mergeCell ref="H22:H23"/>
    <mergeCell ref="E29:G30"/>
    <mergeCell ref="H29:H30"/>
    <mergeCell ref="D15:D16"/>
    <mergeCell ref="A8:A9"/>
    <mergeCell ref="H8:H9"/>
    <mergeCell ref="E8:G9"/>
    <mergeCell ref="B15:B16"/>
    <mergeCell ref="C15:C16"/>
    <mergeCell ref="A15:A16"/>
    <mergeCell ref="D43:D44"/>
    <mergeCell ref="A22:A23"/>
    <mergeCell ref="B22:B23"/>
    <mergeCell ref="C22:C23"/>
    <mergeCell ref="D22:D23"/>
    <mergeCell ref="B1:H1"/>
    <mergeCell ref="E2:G2"/>
    <mergeCell ref="C8:C9"/>
    <mergeCell ref="B8:B9"/>
    <mergeCell ref="D8:D9"/>
  </mergeCells>
  <printOptions horizontalCentered="1"/>
  <pageMargins left="0.7480314960629921" right="0.7086614173228347" top="1.0236220472440944" bottom="0.5118110236220472" header="0.2362204724409449" footer="0.3937007874015748"/>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AA42"/>
  <sheetViews>
    <sheetView zoomScale="85" zoomScaleNormal="85" zoomScalePageLayoutView="0" workbookViewId="0" topLeftCell="A10">
      <selection activeCell="D1" sqref="D1"/>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8.00390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28</v>
      </c>
      <c r="B2" s="15" t="s">
        <v>29</v>
      </c>
      <c r="C2" s="15"/>
      <c r="D2" s="15" t="s">
        <v>29</v>
      </c>
      <c r="E2" s="338" t="s">
        <v>10</v>
      </c>
      <c r="F2" s="338"/>
      <c r="G2" s="338"/>
      <c r="H2" s="54" t="s">
        <v>30</v>
      </c>
      <c r="I2" s="54" t="s">
        <v>31</v>
      </c>
      <c r="J2" s="16"/>
      <c r="K2" s="17" t="s">
        <v>0</v>
      </c>
      <c r="L2" s="17" t="s">
        <v>32</v>
      </c>
      <c r="M2" s="17" t="s">
        <v>1</v>
      </c>
      <c r="N2" s="339" t="s">
        <v>2</v>
      </c>
      <c r="O2" s="339"/>
      <c r="P2" s="339"/>
      <c r="Q2" s="17" t="s">
        <v>33</v>
      </c>
      <c r="R2" s="16"/>
      <c r="S2" s="11" t="s">
        <v>34</v>
      </c>
      <c r="T2" s="11" t="s">
        <v>35</v>
      </c>
      <c r="U2" s="11" t="s">
        <v>36</v>
      </c>
      <c r="W2" s="12" t="s">
        <v>37</v>
      </c>
      <c r="X2" s="12"/>
      <c r="Y2" s="12"/>
      <c r="Z2" s="12"/>
      <c r="AA2" s="12"/>
    </row>
    <row r="3" spans="1:25" ht="12.75">
      <c r="A3" s="18" t="str">
        <f>Spielplan!$B30</f>
        <v>Feld 1</v>
      </c>
      <c r="B3" s="18" t="str">
        <f>Spielplan!$F30</f>
        <v>M01</v>
      </c>
      <c r="C3" s="19" t="s">
        <v>12</v>
      </c>
      <c r="D3" s="20" t="str">
        <f>Spielplan!$H30</f>
        <v>M02</v>
      </c>
      <c r="E3" s="15">
        <f>IF(Spielplan!$I30="","",Spielplan!$I30)</f>
      </c>
      <c r="F3" s="15" t="s">
        <v>13</v>
      </c>
      <c r="G3" s="15">
        <f>IF(Spielplan!$K30="","",Spielplan!$K30)</f>
      </c>
      <c r="H3" s="55">
        <f>IF(OR($E3="",$G3=""),"",IF(E3&gt;G3,3,IF(E3=G3,1,0)))</f>
      </c>
      <c r="I3" s="55">
        <f>IF(OR($E3="",$G3=""),"",IF(G3&gt;E3,3,IF(E3=G3,1,0)))</f>
      </c>
      <c r="K3" s="53" t="str">
        <f>Vorgaben!A2</f>
        <v>M01</v>
      </c>
      <c r="L3" s="19">
        <f>SUM(S3:U3)</f>
        <v>1</v>
      </c>
      <c r="M3" s="19">
        <f>SUM(H3,H16,I28)</f>
        <v>1</v>
      </c>
      <c r="N3" s="15">
        <f>SUM(E3,E16,G28)</f>
        <v>0</v>
      </c>
      <c r="O3" s="15" t="s">
        <v>13</v>
      </c>
      <c r="P3" s="15">
        <f>SUM(G3,G16,E28)</f>
        <v>0</v>
      </c>
      <c r="Q3" s="15">
        <f>N3-P3</f>
        <v>0</v>
      </c>
      <c r="R3" s="21"/>
      <c r="S3" s="11">
        <f>IF(OR(E3="",G3=""),0,1)</f>
        <v>0</v>
      </c>
      <c r="T3" s="11">
        <f>IF(OR(E16="",G16=""),0,1)</f>
        <v>0</v>
      </c>
      <c r="U3" s="11">
        <f>IF(OR(E28="",G28=""),0,1)</f>
        <v>1</v>
      </c>
      <c r="W3" s="11">
        <f>SUM(L3:L6)/2</f>
        <v>1</v>
      </c>
      <c r="Y3" s="11"/>
    </row>
    <row r="4" spans="1:21" ht="12.75">
      <c r="A4" s="18" t="str">
        <f>Spielplan!$B31</f>
        <v>Feld 2</v>
      </c>
      <c r="B4" s="18" t="str">
        <f>Spielplan!$F31</f>
        <v>M03</v>
      </c>
      <c r="C4" s="19" t="s">
        <v>12</v>
      </c>
      <c r="D4" s="20" t="str">
        <f>Spielplan!$H31</f>
        <v>M04</v>
      </c>
      <c r="E4" s="15">
        <f>IF(Spielplan!$I31="","",Spielplan!$I31)</f>
      </c>
      <c r="F4" s="15" t="s">
        <v>13</v>
      </c>
      <c r="G4" s="15">
        <f>IF(Spielplan!$K31="","",Spielplan!$K31)</f>
      </c>
      <c r="H4" s="55">
        <f aca="true" t="shared" si="0" ref="H4:H36">IF(OR($E4="",$G4=""),"",IF(E4&gt;G4,3,IF(E4=G4,1,0)))</f>
      </c>
      <c r="I4" s="55">
        <f aca="true" t="shared" si="1" ref="I4:I36">IF(OR($E4="",$G4=""),"",IF(G4&gt;E4,3,IF(E4=G4,1,0)))</f>
      </c>
      <c r="K4" s="53" t="str">
        <f>Vorgaben!A3</f>
        <v>M02</v>
      </c>
      <c r="L4" s="19">
        <f>SUM(S4:U4)</f>
        <v>0</v>
      </c>
      <c r="M4" s="19">
        <f>SUM(I3,I15,H27)</f>
        <v>0</v>
      </c>
      <c r="N4" s="15">
        <f>SUM(G3,G15,E27)</f>
        <v>0</v>
      </c>
      <c r="O4" s="15" t="s">
        <v>13</v>
      </c>
      <c r="P4" s="15">
        <f>SUM(E3,E15,G27)</f>
        <v>0</v>
      </c>
      <c r="Q4" s="15">
        <f>N4-P4</f>
        <v>0</v>
      </c>
      <c r="R4" s="21"/>
      <c r="S4" s="11">
        <f>IF(OR(E3="",G3=""),0,1)</f>
        <v>0</v>
      </c>
      <c r="T4" s="11">
        <f>IF(OR(E15="",G15=""),0,1)</f>
        <v>0</v>
      </c>
      <c r="U4" s="11">
        <f>IF(OR(E27="",G27=""),0,1)</f>
        <v>0</v>
      </c>
    </row>
    <row r="5" spans="1:21" ht="12.75">
      <c r="A5" s="18" t="str">
        <f>Spielplan!$B32</f>
        <v>Feld 3</v>
      </c>
      <c r="B5" s="18" t="str">
        <f>Spielplan!$F32</f>
        <v>M07</v>
      </c>
      <c r="C5" s="19" t="s">
        <v>12</v>
      </c>
      <c r="D5" s="20" t="str">
        <f>Spielplan!$H32</f>
        <v>M08</v>
      </c>
      <c r="E5" s="15">
        <f>IF(Spielplan!$I32="","",Spielplan!$I32)</f>
      </c>
      <c r="F5" s="15" t="s">
        <v>13</v>
      </c>
      <c r="G5" s="15">
        <f>IF(Spielplan!$K32="","",Spielplan!$K32)</f>
      </c>
      <c r="H5" s="55">
        <f t="shared" si="0"/>
      </c>
      <c r="I5" s="55">
        <f t="shared" si="1"/>
      </c>
      <c r="K5" s="53" t="str">
        <f>Vorgaben!A4</f>
        <v>M03</v>
      </c>
      <c r="L5" s="19">
        <f>SUM(S5:U5)</f>
        <v>1</v>
      </c>
      <c r="M5" s="19">
        <f>SUM(H4,H15,H28)</f>
        <v>1</v>
      </c>
      <c r="N5" s="15">
        <f>SUM(E4,E15,E28)</f>
        <v>0</v>
      </c>
      <c r="O5" s="15" t="s">
        <v>13</v>
      </c>
      <c r="P5" s="15">
        <f>SUM(G4,G15,G28)</f>
        <v>0</v>
      </c>
      <c r="Q5" s="15">
        <f>N5-P5</f>
        <v>0</v>
      </c>
      <c r="R5" s="21"/>
      <c r="S5" s="11">
        <f>IF(OR(E4="",G4=""),0,1)</f>
        <v>0</v>
      </c>
      <c r="T5" s="11">
        <f>IF(OR(E15="",G15=""),0,1)</f>
        <v>0</v>
      </c>
      <c r="U5" s="11">
        <f>IF(OR(E28="",G28=""),0,1)</f>
        <v>1</v>
      </c>
    </row>
    <row r="6" spans="1:21" ht="12.75">
      <c r="A6" s="18" t="str">
        <f>Spielplan!$B33</f>
        <v>Feld 1</v>
      </c>
      <c r="B6" s="18" t="str">
        <f>Spielplan!$F33</f>
        <v>M05</v>
      </c>
      <c r="C6" s="19" t="s">
        <v>12</v>
      </c>
      <c r="D6" s="20" t="str">
        <f>Spielplan!$H33</f>
        <v>M06</v>
      </c>
      <c r="E6" s="15">
        <f>IF(Spielplan!$I33="","",Spielplan!$I33)</f>
      </c>
      <c r="F6" s="15" t="s">
        <v>13</v>
      </c>
      <c r="G6" s="15">
        <f>IF(Spielplan!$K33="","",Spielplan!$K33)</f>
      </c>
      <c r="H6" s="55">
        <f t="shared" si="0"/>
      </c>
      <c r="I6" s="55">
        <f t="shared" si="1"/>
      </c>
      <c r="K6" s="53" t="str">
        <f>Vorgaben!A5</f>
        <v>M04</v>
      </c>
      <c r="L6" s="19">
        <f>SUM(S6:U6)</f>
        <v>0</v>
      </c>
      <c r="M6" s="19">
        <f>SUM(I4,I16,I27)</f>
        <v>0</v>
      </c>
      <c r="N6" s="15">
        <f>SUM(G4,G16,G27)</f>
        <v>0</v>
      </c>
      <c r="O6" s="15" t="s">
        <v>13</v>
      </c>
      <c r="P6" s="15">
        <f>SUM(E4,E16,E27)</f>
        <v>0</v>
      </c>
      <c r="Q6" s="15">
        <f>N6-P6</f>
        <v>0</v>
      </c>
      <c r="R6" s="21"/>
      <c r="S6" s="11">
        <f>IF(OR(E4="",G4=""),0,1)</f>
        <v>0</v>
      </c>
      <c r="T6" s="11">
        <f>IF(OR(E16="",G16=""),0,1)</f>
        <v>0</v>
      </c>
      <c r="U6" s="11">
        <f>IF(OR(E27="",G27=""),0,1)</f>
        <v>0</v>
      </c>
    </row>
    <row r="7" spans="1:18" ht="12.75">
      <c r="A7" s="18" t="str">
        <f>Spielplan!$B34</f>
        <v>Feld 2</v>
      </c>
      <c r="B7" s="18" t="str">
        <f>Spielplan!$F34</f>
        <v>M11</v>
      </c>
      <c r="C7" s="19" t="s">
        <v>12</v>
      </c>
      <c r="D7" s="20" t="str">
        <f>Spielplan!$H34</f>
        <v>M12</v>
      </c>
      <c r="E7" s="15">
        <f>IF(Spielplan!$I34="","",Spielplan!$I34)</f>
      </c>
      <c r="F7" s="15" t="s">
        <v>13</v>
      </c>
      <c r="G7" s="15">
        <f>IF(Spielplan!$K34="","",Spielplan!$K34)</f>
      </c>
      <c r="H7" s="55">
        <f t="shared" si="0"/>
      </c>
      <c r="I7" s="55">
        <f t="shared" si="1"/>
      </c>
      <c r="K7" s="19"/>
      <c r="L7" s="19"/>
      <c r="M7" s="19"/>
      <c r="N7" s="15"/>
      <c r="O7" s="15"/>
      <c r="P7" s="15"/>
      <c r="Q7" s="15"/>
      <c r="R7" s="21"/>
    </row>
    <row r="8" spans="1:24" ht="12.75">
      <c r="A8" s="18" t="str">
        <f>Spielplan!$B35</f>
        <v>Feld 3</v>
      </c>
      <c r="B8" s="18" t="str">
        <f>Spielplan!$F35</f>
        <v>M09</v>
      </c>
      <c r="C8" s="19" t="s">
        <v>12</v>
      </c>
      <c r="D8" s="20" t="str">
        <f>Spielplan!$H35</f>
        <v>M10</v>
      </c>
      <c r="E8" s="15">
        <f>IF(Spielplan!$I35="","",Spielplan!$I35)</f>
      </c>
      <c r="F8" s="15" t="s">
        <v>13</v>
      </c>
      <c r="G8" s="15">
        <f>IF(Spielplan!$K35="","",Spielplan!$K35)</f>
      </c>
      <c r="H8" s="55">
        <f t="shared" si="0"/>
      </c>
      <c r="I8" s="55">
        <f t="shared" si="1"/>
      </c>
      <c r="K8" s="338" t="s">
        <v>5</v>
      </c>
      <c r="L8" s="338" t="s">
        <v>32</v>
      </c>
      <c r="M8" s="338" t="s">
        <v>1</v>
      </c>
      <c r="N8" s="338" t="s">
        <v>2</v>
      </c>
      <c r="O8" s="338"/>
      <c r="P8" s="338"/>
      <c r="Q8" s="338" t="s">
        <v>33</v>
      </c>
      <c r="W8" s="337" t="s">
        <v>38</v>
      </c>
      <c r="X8" s="22"/>
    </row>
    <row r="9" spans="1:24" ht="12.75" customHeight="1">
      <c r="A9" s="18" t="str">
        <f>Spielplan!$B39</f>
        <v>Feld 1</v>
      </c>
      <c r="B9" s="18" t="str">
        <f>Spielplan!$F39</f>
        <v>M13</v>
      </c>
      <c r="C9" s="19" t="s">
        <v>12</v>
      </c>
      <c r="D9" s="20" t="str">
        <f>Spielplan!$H39</f>
        <v>M14</v>
      </c>
      <c r="E9" s="15">
        <f>IF(Spielplan!$I39="","",Spielplan!$I39)</f>
      </c>
      <c r="F9" s="15" t="s">
        <v>13</v>
      </c>
      <c r="G9" s="15">
        <f>IF(Spielplan!$K39="","",Spielplan!$K39)</f>
      </c>
      <c r="H9" s="55">
        <f t="shared" si="0"/>
      </c>
      <c r="I9" s="55">
        <f t="shared" si="1"/>
      </c>
      <c r="K9" s="338"/>
      <c r="L9" s="338"/>
      <c r="M9" s="338"/>
      <c r="N9" s="338"/>
      <c r="O9" s="338"/>
      <c r="P9" s="338"/>
      <c r="Q9" s="338"/>
      <c r="W9" s="337"/>
      <c r="X9" s="22"/>
    </row>
    <row r="10" spans="1:24" ht="12.75">
      <c r="A10" s="18" t="str">
        <f>Spielplan!$B40</f>
        <v>Feld 2</v>
      </c>
      <c r="B10" s="18" t="str">
        <f>Spielplan!$F40</f>
        <v>M15</v>
      </c>
      <c r="C10" s="19" t="s">
        <v>12</v>
      </c>
      <c r="D10" s="20" t="str">
        <f>Spielplan!$H40</f>
        <v>M16</v>
      </c>
      <c r="E10" s="15">
        <f>IF(Spielplan!$I40="","",Spielplan!$I40)</f>
      </c>
      <c r="F10" s="15" t="s">
        <v>13</v>
      </c>
      <c r="G10" s="15">
        <f>IF(Spielplan!$K40="","",Spielplan!$K40)</f>
      </c>
      <c r="H10" s="55">
        <f t="shared" si="0"/>
      </c>
      <c r="I10" s="55">
        <f t="shared" si="1"/>
      </c>
      <c r="K10" s="53" t="str">
        <f>Vorgaben!B2</f>
        <v>M05</v>
      </c>
      <c r="L10" s="19">
        <f>SUM(S10:U10)</f>
        <v>1</v>
      </c>
      <c r="M10" s="19">
        <f>SUM(H6,H17,I30)</f>
        <v>1</v>
      </c>
      <c r="N10" s="15">
        <f>SUM(E6,E17,G30)</f>
        <v>1</v>
      </c>
      <c r="O10" s="15" t="s">
        <v>13</v>
      </c>
      <c r="P10" s="15">
        <f>SUM(G6,G17,E30)</f>
        <v>1</v>
      </c>
      <c r="Q10" s="15">
        <f>N10-P10</f>
        <v>0</v>
      </c>
      <c r="R10" s="23"/>
      <c r="S10" s="11">
        <f>IF(OR(E6="",G6=""),0,1)</f>
        <v>0</v>
      </c>
      <c r="T10" s="11">
        <f>IF(OR(E17="",G17=""),0,1)</f>
        <v>0</v>
      </c>
      <c r="U10" s="11">
        <f>IF(OR(E30="",G30=""),0,1)</f>
        <v>1</v>
      </c>
      <c r="W10" s="11">
        <f>SUM(L10:L13)/2</f>
        <v>1</v>
      </c>
      <c r="X10" s="24"/>
    </row>
    <row r="11" spans="1:24" ht="12.75">
      <c r="A11" s="18" t="str">
        <f>Spielplan!$B41</f>
        <v>Feld 3</v>
      </c>
      <c r="B11" s="18" t="str">
        <f>Spielplan!$F41</f>
        <v>M17</v>
      </c>
      <c r="C11" s="19" t="s">
        <v>12</v>
      </c>
      <c r="D11" s="20" t="str">
        <f>Spielplan!$H41</f>
        <v>M18</v>
      </c>
      <c r="E11" s="15">
        <f>IF(Spielplan!$I41="","",Spielplan!$I41)</f>
      </c>
      <c r="F11" s="15" t="s">
        <v>13</v>
      </c>
      <c r="G11" s="15">
        <f>IF(Spielplan!$K41="","",Spielplan!$K41)</f>
      </c>
      <c r="H11" s="55">
        <f t="shared" si="0"/>
      </c>
      <c r="I11" s="55">
        <f t="shared" si="1"/>
      </c>
      <c r="J11" s="25"/>
      <c r="K11" s="53" t="str">
        <f>Vorgaben!B3</f>
        <v>M06</v>
      </c>
      <c r="L11" s="19">
        <f>SUM(S11:U11)</f>
        <v>0</v>
      </c>
      <c r="M11" s="19">
        <f>SUM(I6,H18,I29)</f>
        <v>0</v>
      </c>
      <c r="N11" s="15">
        <f>SUM(G6,E18,G29)</f>
        <v>0</v>
      </c>
      <c r="O11" s="15" t="s">
        <v>13</v>
      </c>
      <c r="P11" s="15">
        <f>SUM(E6,G18,E29)</f>
        <v>0</v>
      </c>
      <c r="Q11" s="15">
        <f>N11-P11</f>
        <v>0</v>
      </c>
      <c r="R11" s="25"/>
      <c r="S11" s="11">
        <f>IF(OR(E6="",G6=""),0,1)</f>
        <v>0</v>
      </c>
      <c r="T11" s="11">
        <f>IF(OR(E18="",G18=""),0,1)</f>
        <v>0</v>
      </c>
      <c r="U11" s="11">
        <f>IF(OR(E29="",G29=""),0,1)</f>
        <v>0</v>
      </c>
      <c r="W11" s="25"/>
      <c r="X11" s="25"/>
    </row>
    <row r="12" spans="1:21" ht="12.75">
      <c r="A12" s="18" t="str">
        <f>Spielplan!$B42</f>
        <v>Feld 1</v>
      </c>
      <c r="B12" s="18" t="str">
        <f>Spielplan!$F42</f>
        <v>M19</v>
      </c>
      <c r="C12" s="19" t="s">
        <v>12</v>
      </c>
      <c r="D12" s="20" t="str">
        <f>Spielplan!$H42</f>
        <v>M20</v>
      </c>
      <c r="E12" s="15">
        <f>IF(Spielplan!$I42="","",Spielplan!$I42)</f>
      </c>
      <c r="F12" s="15" t="s">
        <v>13</v>
      </c>
      <c r="G12" s="15">
        <f>IF(Spielplan!$K42="","",Spielplan!$K42)</f>
      </c>
      <c r="H12" s="55">
        <f t="shared" si="0"/>
      </c>
      <c r="I12" s="55">
        <f t="shared" si="1"/>
      </c>
      <c r="K12" s="53" t="str">
        <f>Vorgaben!B4</f>
        <v>M07</v>
      </c>
      <c r="L12" s="19">
        <f>SUM(S12:U12)</f>
        <v>0</v>
      </c>
      <c r="M12" s="19">
        <f>SUM(H5,I17,H29)</f>
        <v>0</v>
      </c>
      <c r="N12" s="15">
        <f>SUM(E5,G17,E29)</f>
        <v>0</v>
      </c>
      <c r="O12" s="15" t="s">
        <v>13</v>
      </c>
      <c r="P12" s="15">
        <f>SUM(G5,E17,G29)</f>
        <v>0</v>
      </c>
      <c r="Q12" s="15">
        <f>N12-P12</f>
        <v>0</v>
      </c>
      <c r="S12" s="11">
        <f>IF(OR(E5="",G5=""),0,1)</f>
        <v>0</v>
      </c>
      <c r="T12" s="11">
        <f>IF(OR(E17="",G17=""),0,1)</f>
        <v>0</v>
      </c>
      <c r="U12" s="11">
        <f>IF(OR(E29="",G29=""),0,1)</f>
        <v>0</v>
      </c>
    </row>
    <row r="13" spans="1:21" ht="12.75">
      <c r="A13" s="18" t="str">
        <f>Spielplan!$B43</f>
        <v>Feld 2</v>
      </c>
      <c r="B13" s="18" t="str">
        <f>Spielplan!$F43</f>
        <v>M21</v>
      </c>
      <c r="C13" s="19" t="s">
        <v>12</v>
      </c>
      <c r="D13" s="20" t="str">
        <f>Spielplan!$H43</f>
        <v>M22</v>
      </c>
      <c r="E13" s="15">
        <f>IF(Spielplan!$I43="","",Spielplan!$I43)</f>
      </c>
      <c r="F13" s="15" t="s">
        <v>13</v>
      </c>
      <c r="G13" s="15">
        <f>IF(Spielplan!$K43="","",Spielplan!$K43)</f>
      </c>
      <c r="H13" s="55">
        <f t="shared" si="0"/>
      </c>
      <c r="I13" s="55">
        <f t="shared" si="1"/>
      </c>
      <c r="K13" s="53" t="str">
        <f>Vorgaben!B5</f>
        <v>M08</v>
      </c>
      <c r="L13" s="19">
        <f>SUM(S13:U13)</f>
        <v>1</v>
      </c>
      <c r="M13" s="19">
        <f>SUM(I5,I18,H30)</f>
        <v>1</v>
      </c>
      <c r="N13" s="15">
        <f>SUM(G5,G18,E30)</f>
        <v>1</v>
      </c>
      <c r="O13" s="15" t="s">
        <v>13</v>
      </c>
      <c r="P13" s="15">
        <f>SUM(E5,E18,G30)</f>
        <v>1</v>
      </c>
      <c r="Q13" s="15">
        <f>N13-P13</f>
        <v>0</v>
      </c>
      <c r="S13" s="11">
        <f>IF(OR(E5="",G5=""),0,1)</f>
        <v>0</v>
      </c>
      <c r="T13" s="11">
        <f>IF(OR(E18="",G18=""),0,1)</f>
        <v>0</v>
      </c>
      <c r="U13" s="11">
        <f>IF(OR(E30="",G30=""),0,1)</f>
        <v>1</v>
      </c>
    </row>
    <row r="14" spans="1:17" ht="12.75" customHeight="1">
      <c r="A14" s="18" t="str">
        <f>Spielplan!$B44</f>
        <v>Feld 3</v>
      </c>
      <c r="B14" s="18" t="str">
        <f>Spielplan!$F44</f>
        <v>M23</v>
      </c>
      <c r="C14" s="19" t="s">
        <v>12</v>
      </c>
      <c r="D14" s="20" t="str">
        <f>Spielplan!$H44</f>
        <v>M24</v>
      </c>
      <c r="E14" s="15">
        <f>IF(Spielplan!$I44="","",Spielplan!$I44)</f>
      </c>
      <c r="F14" s="15" t="s">
        <v>13</v>
      </c>
      <c r="G14" s="15">
        <f>IF(Spielplan!$K44="","",Spielplan!$K44)</f>
      </c>
      <c r="H14" s="55">
        <f t="shared" si="0"/>
      </c>
      <c r="I14" s="55">
        <f t="shared" si="1"/>
      </c>
      <c r="K14" s="19"/>
      <c r="L14" s="19"/>
      <c r="M14" s="19"/>
      <c r="N14" s="15"/>
      <c r="O14" s="15"/>
      <c r="P14" s="15"/>
      <c r="Q14" s="15"/>
    </row>
    <row r="15" spans="1:24" ht="12.75" customHeight="1">
      <c r="A15" s="18" t="str">
        <f>Spielplan!$B48</f>
        <v>Feld 1</v>
      </c>
      <c r="B15" s="18" t="str">
        <f>Spielplan!$F48</f>
        <v>M03</v>
      </c>
      <c r="C15" s="19" t="s">
        <v>12</v>
      </c>
      <c r="D15" s="20" t="str">
        <f>Spielplan!$H48</f>
        <v>M02</v>
      </c>
      <c r="E15" s="15">
        <f>IF(Spielplan!$I48="","",Spielplan!$I48)</f>
      </c>
      <c r="F15" s="15" t="s">
        <v>13</v>
      </c>
      <c r="G15" s="15">
        <f>IF(Spielplan!$K48="","",Spielplan!$K48)</f>
      </c>
      <c r="H15" s="55">
        <f t="shared" si="0"/>
      </c>
      <c r="I15" s="55">
        <f t="shared" si="1"/>
      </c>
      <c r="K15" s="338" t="s">
        <v>3</v>
      </c>
      <c r="L15" s="338" t="s">
        <v>32</v>
      </c>
      <c r="M15" s="338" t="s">
        <v>1</v>
      </c>
      <c r="N15" s="338" t="s">
        <v>2</v>
      </c>
      <c r="O15" s="338"/>
      <c r="P15" s="338"/>
      <c r="Q15" s="338" t="s">
        <v>33</v>
      </c>
      <c r="W15" s="337" t="s">
        <v>43</v>
      </c>
      <c r="X15" s="22"/>
    </row>
    <row r="16" spans="1:24" ht="12.75" customHeight="1">
      <c r="A16" s="18" t="str">
        <f>Spielplan!$B49</f>
        <v>Feld 2</v>
      </c>
      <c r="B16" s="18" t="str">
        <f>Spielplan!$F49</f>
        <v>M01</v>
      </c>
      <c r="C16" s="19" t="s">
        <v>12</v>
      </c>
      <c r="D16" s="20" t="str">
        <f>Spielplan!$H49</f>
        <v>M04</v>
      </c>
      <c r="E16" s="15">
        <f>IF(Spielplan!$I49="","",Spielplan!$I49)</f>
      </c>
      <c r="F16" s="15" t="s">
        <v>13</v>
      </c>
      <c r="G16" s="15">
        <f>IF(Spielplan!$K49="","",Spielplan!$K49)</f>
      </c>
      <c r="H16" s="55">
        <f t="shared" si="0"/>
      </c>
      <c r="I16" s="55">
        <f t="shared" si="1"/>
      </c>
      <c r="K16" s="340"/>
      <c r="L16" s="338"/>
      <c r="M16" s="338"/>
      <c r="N16" s="338"/>
      <c r="O16" s="338"/>
      <c r="P16" s="338"/>
      <c r="Q16" s="338"/>
      <c r="W16" s="337"/>
      <c r="X16" s="22"/>
    </row>
    <row r="17" spans="1:24" ht="12.75" customHeight="1">
      <c r="A17" s="18" t="str">
        <f>Spielplan!$B50</f>
        <v>Feld 3</v>
      </c>
      <c r="B17" s="18" t="str">
        <f>Spielplan!$F50</f>
        <v>M05</v>
      </c>
      <c r="C17" s="19" t="s">
        <v>12</v>
      </c>
      <c r="D17" s="20" t="str">
        <f>Spielplan!$H50</f>
        <v>M07</v>
      </c>
      <c r="E17" s="15">
        <f>IF(Spielplan!$I50="","",Spielplan!$I50)</f>
      </c>
      <c r="F17" s="15" t="s">
        <v>13</v>
      </c>
      <c r="G17" s="15">
        <f>IF(Spielplan!$K50="","",Spielplan!$K50)</f>
      </c>
      <c r="H17" s="55">
        <f t="shared" si="0"/>
      </c>
      <c r="I17" s="55">
        <f t="shared" si="1"/>
      </c>
      <c r="K17" s="3" t="str">
        <f>Vorgaben!A7</f>
        <v>M09</v>
      </c>
      <c r="L17" s="19">
        <f>SUM(S17:U17)</f>
        <v>0</v>
      </c>
      <c r="M17" s="19">
        <f>SUM(H8,I19,H31)</f>
        <v>0</v>
      </c>
      <c r="N17" s="15">
        <f>SUM(E8,G19,E31)</f>
        <v>0</v>
      </c>
      <c r="O17" s="15" t="s">
        <v>13</v>
      </c>
      <c r="P17" s="15">
        <f>SUM(G8,E19,G31)</f>
        <v>0</v>
      </c>
      <c r="Q17" s="15">
        <f>N17-P17</f>
        <v>0</v>
      </c>
      <c r="R17" s="23"/>
      <c r="S17" s="11">
        <f>IF(OR(E8="",G8=""),0,1)</f>
        <v>0</v>
      </c>
      <c r="T17" s="11">
        <f>IF(OR(E19="",G19=""),0,1)</f>
        <v>0</v>
      </c>
      <c r="U17" s="11">
        <f>IF(OR(E31="",G31=""),0,1)</f>
        <v>0</v>
      </c>
      <c r="W17" s="11">
        <f>SUM(L17:L20)/2</f>
        <v>1</v>
      </c>
      <c r="X17" s="24"/>
    </row>
    <row r="18" spans="1:24" ht="12.75" customHeight="1">
      <c r="A18" s="18" t="str">
        <f>Spielplan!$B51</f>
        <v>Feld 1</v>
      </c>
      <c r="B18" s="18" t="str">
        <f>Spielplan!$F51</f>
        <v>M06</v>
      </c>
      <c r="C18" s="19" t="s">
        <v>12</v>
      </c>
      <c r="D18" s="20" t="str">
        <f>Spielplan!$H51</f>
        <v>M08</v>
      </c>
      <c r="E18" s="15">
        <f>IF(Spielplan!$I51="","",Spielplan!$I51)</f>
      </c>
      <c r="F18" s="15" t="s">
        <v>13</v>
      </c>
      <c r="G18" s="15">
        <f>IF(Spielplan!$K51="","",Spielplan!$K51)</f>
      </c>
      <c r="H18" s="55">
        <f t="shared" si="0"/>
      </c>
      <c r="I18" s="55">
        <f t="shared" si="1"/>
      </c>
      <c r="K18" s="3" t="str">
        <f>Vorgaben!A8</f>
        <v>M10</v>
      </c>
      <c r="L18" s="19">
        <f>SUM(S18:U18)</f>
        <v>1</v>
      </c>
      <c r="M18" s="19">
        <f>SUM(I8,I20,H32)</f>
        <v>1</v>
      </c>
      <c r="N18" s="15">
        <f>SUM(G8,G20,E32)</f>
        <v>2</v>
      </c>
      <c r="O18" s="15" t="s">
        <v>13</v>
      </c>
      <c r="P18" s="15">
        <f>SUM(E8,E20,G32)</f>
        <v>2</v>
      </c>
      <c r="Q18" s="15">
        <f>N18-P18</f>
        <v>0</v>
      </c>
      <c r="R18" s="25"/>
      <c r="S18" s="11">
        <f>IF(OR(E8="",G8=""),0,1)</f>
        <v>0</v>
      </c>
      <c r="T18" s="11">
        <f>IF(OR(E20="",G20=""),0,1)</f>
        <v>0</v>
      </c>
      <c r="U18" s="11">
        <f>IF(OR(E32="",G32=""),0,1)</f>
        <v>1</v>
      </c>
      <c r="W18" s="25"/>
      <c r="X18" s="25"/>
    </row>
    <row r="19" spans="1:21" ht="12.75" customHeight="1">
      <c r="A19" s="18" t="str">
        <f>Spielplan!$B52</f>
        <v>Feld 2</v>
      </c>
      <c r="B19" s="18" t="str">
        <f>Spielplan!$F52</f>
        <v>M12</v>
      </c>
      <c r="C19" s="19" t="s">
        <v>12</v>
      </c>
      <c r="D19" s="20" t="str">
        <f>Spielplan!$H52</f>
        <v>M09</v>
      </c>
      <c r="E19" s="15">
        <f>IF(Spielplan!$I52="","",Spielplan!$I52)</f>
      </c>
      <c r="F19" s="15" t="s">
        <v>13</v>
      </c>
      <c r="G19" s="15">
        <f>IF(Spielplan!$K52="","",Spielplan!$K52)</f>
      </c>
      <c r="H19" s="55">
        <f t="shared" si="0"/>
      </c>
      <c r="I19" s="55">
        <f t="shared" si="1"/>
      </c>
      <c r="K19" s="3" t="str">
        <f>Vorgaben!A9</f>
        <v>M11</v>
      </c>
      <c r="L19" s="19">
        <f>SUM(S19:U19)</f>
        <v>0</v>
      </c>
      <c r="M19" s="19">
        <f>SUM(H7,H20,I31)</f>
        <v>0</v>
      </c>
      <c r="N19" s="15">
        <f>SUM(E7,E20,G31)</f>
        <v>0</v>
      </c>
      <c r="O19" s="15" t="s">
        <v>13</v>
      </c>
      <c r="P19" s="15">
        <f>SUM(G7,G20,E31)</f>
        <v>0</v>
      </c>
      <c r="Q19" s="15">
        <f>N19-P19</f>
        <v>0</v>
      </c>
      <c r="S19" s="11">
        <f>IF(OR(E7="",G7=""),0,1)</f>
        <v>0</v>
      </c>
      <c r="T19" s="11">
        <f>IF(OR(E20="",G20=""),0,1)</f>
        <v>0</v>
      </c>
      <c r="U19" s="11">
        <f>IF(OR(E31="",G31=""),0,1)</f>
        <v>0</v>
      </c>
    </row>
    <row r="20" spans="1:21" ht="12.75" customHeight="1">
      <c r="A20" s="18" t="str">
        <f>Spielplan!$B53</f>
        <v>Feld 3</v>
      </c>
      <c r="B20" s="18" t="str">
        <f>Spielplan!$F53</f>
        <v>M11</v>
      </c>
      <c r="C20" s="19" t="s">
        <v>12</v>
      </c>
      <c r="D20" s="20" t="str">
        <f>Spielplan!$H53</f>
        <v>M10</v>
      </c>
      <c r="E20" s="15">
        <f>IF(Spielplan!$I53="","",Spielplan!$I53)</f>
      </c>
      <c r="F20" s="15" t="s">
        <v>13</v>
      </c>
      <c r="G20" s="15">
        <f>IF(Spielplan!$K53="","",Spielplan!$K53)</f>
      </c>
      <c r="H20" s="55">
        <f t="shared" si="0"/>
      </c>
      <c r="I20" s="55">
        <f t="shared" si="1"/>
      </c>
      <c r="K20" s="3" t="str">
        <f>Vorgaben!A10</f>
        <v>M12</v>
      </c>
      <c r="L20" s="19">
        <f>SUM(S20:U20)</f>
        <v>1</v>
      </c>
      <c r="M20" s="19">
        <f>SUM(I7,H19,I32)</f>
        <v>1</v>
      </c>
      <c r="N20" s="15">
        <f>SUM(G7,E19,G32)</f>
        <v>2</v>
      </c>
      <c r="O20" s="15" t="s">
        <v>13</v>
      </c>
      <c r="P20" s="15">
        <f>SUM(E7,G19,E32)</f>
        <v>2</v>
      </c>
      <c r="Q20" s="15">
        <f>N20-P20</f>
        <v>0</v>
      </c>
      <c r="S20" s="11">
        <f>IF(OR(E7="",G7=""),0,1)</f>
        <v>0</v>
      </c>
      <c r="T20" s="11">
        <f>IF(OR(E19="",G19=""),0,1)</f>
        <v>0</v>
      </c>
      <c r="U20" s="11">
        <f>IF(OR(E32="",G32=""),0,1)</f>
        <v>1</v>
      </c>
    </row>
    <row r="21" spans="1:17" ht="12.75" customHeight="1">
      <c r="A21" s="18" t="str">
        <f>Spielplan!$B57</f>
        <v>Feld 1</v>
      </c>
      <c r="B21" s="18" t="str">
        <f>Spielplan!$F57</f>
        <v>M13</v>
      </c>
      <c r="C21" s="19" t="s">
        <v>12</v>
      </c>
      <c r="D21" s="20" t="str">
        <f>Spielplan!$H57</f>
        <v>M15</v>
      </c>
      <c r="E21" s="15">
        <f>IF(Spielplan!$I57="","",Spielplan!$I57)</f>
      </c>
      <c r="F21" s="15" t="s">
        <v>13</v>
      </c>
      <c r="G21" s="15">
        <f>IF(Spielplan!$K57="","",Spielplan!$K57)</f>
      </c>
      <c r="H21" s="55">
        <f t="shared" si="0"/>
      </c>
      <c r="I21" s="55">
        <f t="shared" si="1"/>
      </c>
      <c r="K21" s="90"/>
      <c r="L21" s="19"/>
      <c r="M21" s="19"/>
      <c r="N21" s="15"/>
      <c r="O21" s="15"/>
      <c r="P21" s="15"/>
      <c r="Q21" s="15"/>
    </row>
    <row r="22" spans="1:24" ht="12.75" customHeight="1">
      <c r="A22" s="18" t="str">
        <f>Spielplan!$B58</f>
        <v>Feld 2</v>
      </c>
      <c r="B22" s="18" t="str">
        <f>Spielplan!$F58</f>
        <v>M14</v>
      </c>
      <c r="C22" s="19" t="s">
        <v>12</v>
      </c>
      <c r="D22" s="20" t="str">
        <f>Spielplan!$H58</f>
        <v>M16</v>
      </c>
      <c r="E22" s="15">
        <f>IF(Spielplan!$I58="","",Spielplan!$I58)</f>
      </c>
      <c r="F22" s="15" t="s">
        <v>13</v>
      </c>
      <c r="G22" s="15">
        <f>IF(Spielplan!$K58="","",Spielplan!$K58)</f>
      </c>
      <c r="H22" s="55">
        <f t="shared" si="0"/>
      </c>
      <c r="I22" s="55">
        <f t="shared" si="1"/>
      </c>
      <c r="K22" s="338" t="s">
        <v>60</v>
      </c>
      <c r="L22" s="338" t="s">
        <v>32</v>
      </c>
      <c r="M22" s="338" t="s">
        <v>1</v>
      </c>
      <c r="N22" s="338" t="s">
        <v>2</v>
      </c>
      <c r="O22" s="338"/>
      <c r="P22" s="338"/>
      <c r="Q22" s="338" t="s">
        <v>33</v>
      </c>
      <c r="W22" s="337" t="s">
        <v>80</v>
      </c>
      <c r="X22" s="22"/>
    </row>
    <row r="23" spans="1:24" ht="12.75" customHeight="1">
      <c r="A23" s="18" t="str">
        <f>Spielplan!$B59</f>
        <v>Feld 3</v>
      </c>
      <c r="B23" s="18" t="str">
        <f>Spielplan!$F59</f>
        <v>M17</v>
      </c>
      <c r="C23" s="19" t="s">
        <v>12</v>
      </c>
      <c r="D23" s="20" t="str">
        <f>Spielplan!$H59</f>
        <v>M19</v>
      </c>
      <c r="E23" s="15">
        <f>IF(Spielplan!$I59="","",Spielplan!$I59)</f>
      </c>
      <c r="F23" s="15" t="s">
        <v>13</v>
      </c>
      <c r="G23" s="15">
        <f>IF(Spielplan!$K59="","",Spielplan!$K59)</f>
      </c>
      <c r="H23" s="55">
        <f t="shared" si="0"/>
      </c>
      <c r="I23" s="55">
        <f t="shared" si="1"/>
      </c>
      <c r="K23" s="340"/>
      <c r="L23" s="338"/>
      <c r="M23" s="338"/>
      <c r="N23" s="338"/>
      <c r="O23" s="338"/>
      <c r="P23" s="338"/>
      <c r="Q23" s="338"/>
      <c r="W23" s="337"/>
      <c r="X23" s="22"/>
    </row>
    <row r="24" spans="1:24" ht="12.75" customHeight="1">
      <c r="A24" s="18" t="str">
        <f>Spielplan!$B60</f>
        <v>Feld 1</v>
      </c>
      <c r="B24" s="18" t="str">
        <f>Spielplan!$F60</f>
        <v>M18</v>
      </c>
      <c r="C24" s="19" t="s">
        <v>12</v>
      </c>
      <c r="D24" s="20" t="str">
        <f>Spielplan!$H60</f>
        <v>M20</v>
      </c>
      <c r="E24" s="15">
        <f>IF(Spielplan!$I60="","",Spielplan!$I60)</f>
      </c>
      <c r="F24" s="15" t="s">
        <v>13</v>
      </c>
      <c r="G24" s="15">
        <f>IF(Spielplan!$K60="","",Spielplan!$K60)</f>
      </c>
      <c r="H24" s="55">
        <f t="shared" si="0"/>
      </c>
      <c r="I24" s="55">
        <f t="shared" si="1"/>
      </c>
      <c r="K24" s="3" t="str">
        <f>Vorgaben!B7</f>
        <v>M13</v>
      </c>
      <c r="L24" s="19">
        <f>SUM(S24:U24)</f>
        <v>1</v>
      </c>
      <c r="M24" s="19">
        <f>SUM(H9,H21,H33)</f>
        <v>1</v>
      </c>
      <c r="N24" s="15">
        <f>SUM(E9,E21,E33)</f>
        <v>3</v>
      </c>
      <c r="O24" s="15" t="s">
        <v>13</v>
      </c>
      <c r="P24" s="15">
        <f>SUM(G9,G21,G33)</f>
        <v>3</v>
      </c>
      <c r="Q24" s="15">
        <f>N24-P24</f>
        <v>0</v>
      </c>
      <c r="R24" s="23"/>
      <c r="S24" s="11">
        <f>IF(OR(E9="",G9=""),0,1)</f>
        <v>0</v>
      </c>
      <c r="T24" s="11">
        <f>IF(OR(E21="",G21=""),0,1)</f>
        <v>0</v>
      </c>
      <c r="U24" s="11">
        <f>IF(OR(E33="",G33=""),0,1)</f>
        <v>1</v>
      </c>
      <c r="W24" s="11">
        <f>SUM(L24:L27)/2</f>
        <v>2</v>
      </c>
      <c r="X24" s="24"/>
    </row>
    <row r="25" spans="1:24" ht="12.75" customHeight="1">
      <c r="A25" s="18" t="str">
        <f>Spielplan!$B61</f>
        <v>Feld 2</v>
      </c>
      <c r="B25" s="18" t="str">
        <f>Spielplan!$F61</f>
        <v>M21</v>
      </c>
      <c r="C25" s="19" t="s">
        <v>12</v>
      </c>
      <c r="D25" s="20" t="str">
        <f>Spielplan!$H61</f>
        <v>M23</v>
      </c>
      <c r="E25" s="15">
        <f>IF(Spielplan!$I61="","",Spielplan!$I61)</f>
      </c>
      <c r="F25" s="15" t="s">
        <v>13</v>
      </c>
      <c r="G25" s="15">
        <f>IF(Spielplan!$K61="","",Spielplan!$K61)</f>
      </c>
      <c r="H25" s="55">
        <f t="shared" si="0"/>
      </c>
      <c r="I25" s="55">
        <f t="shared" si="1"/>
      </c>
      <c r="K25" s="3" t="str">
        <f>Vorgaben!B8</f>
        <v>M14</v>
      </c>
      <c r="L25" s="19">
        <f>SUM(S25:U25)</f>
        <v>1</v>
      </c>
      <c r="M25" s="19">
        <f>SUM(I9,H22,I34)</f>
        <v>1</v>
      </c>
      <c r="N25" s="15">
        <f>SUM(G9,E22,G34)</f>
        <v>4</v>
      </c>
      <c r="O25" s="15" t="s">
        <v>13</v>
      </c>
      <c r="P25" s="15">
        <f>SUM(E9,G22,E34)</f>
        <v>4</v>
      </c>
      <c r="Q25" s="15">
        <f>N25-P25</f>
        <v>0</v>
      </c>
      <c r="R25" s="25"/>
      <c r="S25" s="11">
        <f>IF(OR(E9="",G9=""),0,1)</f>
        <v>0</v>
      </c>
      <c r="T25" s="11">
        <f>IF(OR(E22="",G22=""),0,1)</f>
        <v>0</v>
      </c>
      <c r="U25" s="11">
        <f>IF(OR(E34="",G34=""),0,1)</f>
        <v>1</v>
      </c>
      <c r="W25" s="25"/>
      <c r="X25" s="25"/>
    </row>
    <row r="26" spans="1:21" ht="12.75" customHeight="1">
      <c r="A26" s="18" t="str">
        <f>Spielplan!$B62</f>
        <v>Feld 3</v>
      </c>
      <c r="B26" s="18" t="str">
        <f>Spielplan!$F62</f>
        <v>M24</v>
      </c>
      <c r="C26" s="19" t="s">
        <v>12</v>
      </c>
      <c r="D26" s="20" t="str">
        <f>Spielplan!$H62</f>
        <v>M22</v>
      </c>
      <c r="E26" s="15">
        <f>IF(Spielplan!$I62="","",Spielplan!$I62)</f>
      </c>
      <c r="F26" s="15" t="s">
        <v>13</v>
      </c>
      <c r="G26" s="15">
        <f>IF(Spielplan!$K62="","",Spielplan!$K62)</f>
      </c>
      <c r="H26" s="55">
        <f t="shared" si="0"/>
      </c>
      <c r="I26" s="55">
        <f t="shared" si="1"/>
      </c>
      <c r="J26" s="26"/>
      <c r="K26" s="3" t="str">
        <f>Vorgaben!B9</f>
        <v>M15</v>
      </c>
      <c r="L26" s="19">
        <f>SUM(S26:U26)</f>
        <v>1</v>
      </c>
      <c r="M26" s="19">
        <f>SUM(H10,I21,H34)</f>
        <v>1</v>
      </c>
      <c r="N26" s="15">
        <f>SUM(E10,G21,E34)</f>
        <v>4</v>
      </c>
      <c r="O26" s="15" t="s">
        <v>13</v>
      </c>
      <c r="P26" s="15">
        <f>SUM(G10,E21,G34)</f>
        <v>4</v>
      </c>
      <c r="Q26" s="15">
        <f>N26-P26</f>
        <v>0</v>
      </c>
      <c r="S26" s="11">
        <f>IF(OR(E10="",G10=""),0,1)</f>
        <v>0</v>
      </c>
      <c r="T26" s="11">
        <f>IF(OR(E21="",G21=""),0,1)</f>
        <v>0</v>
      </c>
      <c r="U26" s="11">
        <f>IF(OR(E34="",G34=""),0,1)</f>
        <v>1</v>
      </c>
    </row>
    <row r="27" spans="1:21" ht="12.75" customHeight="1">
      <c r="A27" s="18" t="str">
        <f>Spielplan!$B63</f>
        <v>Feld 1</v>
      </c>
      <c r="B27" s="18" t="str">
        <f>Spielplan!$F63</f>
        <v>M02</v>
      </c>
      <c r="C27" s="19" t="s">
        <v>12</v>
      </c>
      <c r="D27" s="20" t="str">
        <f>Spielplan!$H63</f>
        <v>M04</v>
      </c>
      <c r="E27" s="15">
        <f>IF(Spielplan!$I63="","",Spielplan!$I63)</f>
      </c>
      <c r="F27" s="15" t="s">
        <v>13</v>
      </c>
      <c r="G27" s="15">
        <f>IF(Spielplan!$K63="","",Spielplan!$K63)</f>
      </c>
      <c r="H27" s="55">
        <f t="shared" si="0"/>
      </c>
      <c r="I27" s="55">
        <f t="shared" si="1"/>
      </c>
      <c r="K27" s="3" t="str">
        <f>Vorgaben!B10</f>
        <v>M16</v>
      </c>
      <c r="L27" s="19">
        <f>SUM(S27:U27)</f>
        <v>1</v>
      </c>
      <c r="M27" s="19">
        <f>SUM(I10,I22,I33)</f>
        <v>1</v>
      </c>
      <c r="N27" s="15">
        <f>SUM(G10,G22,G33)</f>
        <v>3</v>
      </c>
      <c r="O27" s="15" t="s">
        <v>13</v>
      </c>
      <c r="P27" s="15">
        <f>SUM(E10,E22,E33)</f>
        <v>3</v>
      </c>
      <c r="Q27" s="15">
        <f>N27-P27</f>
        <v>0</v>
      </c>
      <c r="S27" s="11">
        <f>IF(OR(E10="",G10=""),0,1)</f>
        <v>0</v>
      </c>
      <c r="T27" s="11">
        <f>IF(OR(E22="",G22=""),0,1)</f>
        <v>0</v>
      </c>
      <c r="U27" s="11">
        <f>IF(OR(E33="",G33=""),0,1)</f>
        <v>1</v>
      </c>
    </row>
    <row r="28" spans="1:17" ht="12.75" customHeight="1">
      <c r="A28" s="18" t="str">
        <f>Spielplan!$B64</f>
        <v>Feld 2</v>
      </c>
      <c r="B28" s="18" t="str">
        <f>Spielplan!$F64</f>
        <v>M03</v>
      </c>
      <c r="C28" s="19" t="s">
        <v>12</v>
      </c>
      <c r="D28" s="20" t="str">
        <f>Spielplan!$H64</f>
        <v>M01</v>
      </c>
      <c r="E28" s="15">
        <f>IF(Spielplan!$I64="","",Spielplan!$I64)</f>
        <v>0</v>
      </c>
      <c r="F28" s="15" t="s">
        <v>13</v>
      </c>
      <c r="G28" s="15">
        <f>IF(Spielplan!$K64="","",Spielplan!$K64)</f>
        <v>0</v>
      </c>
      <c r="H28" s="55">
        <f t="shared" si="0"/>
        <v>1</v>
      </c>
      <c r="I28" s="55">
        <f t="shared" si="1"/>
        <v>1</v>
      </c>
      <c r="K28" s="90"/>
      <c r="L28" s="19"/>
      <c r="M28" s="19"/>
      <c r="N28" s="15"/>
      <c r="O28" s="15"/>
      <c r="P28" s="15"/>
      <c r="Q28" s="15"/>
    </row>
    <row r="29" spans="1:23" ht="12.75" customHeight="1">
      <c r="A29" s="18" t="str">
        <f>Spielplan!$B65</f>
        <v>Feld 3</v>
      </c>
      <c r="B29" s="18" t="str">
        <f>Spielplan!$F65</f>
        <v>M07</v>
      </c>
      <c r="C29" s="19" t="s">
        <v>12</v>
      </c>
      <c r="D29" s="20" t="str">
        <f>Spielplan!$H65</f>
        <v>M06</v>
      </c>
      <c r="E29" s="15">
        <f>IF(Spielplan!$I65="","",Spielplan!$I65)</f>
      </c>
      <c r="F29" s="15" t="s">
        <v>13</v>
      </c>
      <c r="G29" s="15">
        <f>IF(Spielplan!$K65="","",Spielplan!$K65)</f>
      </c>
      <c r="H29" s="55">
        <f t="shared" si="0"/>
      </c>
      <c r="I29" s="55">
        <f t="shared" si="1"/>
      </c>
      <c r="K29" s="338" t="s">
        <v>61</v>
      </c>
      <c r="L29" s="338" t="s">
        <v>32</v>
      </c>
      <c r="M29" s="338" t="s">
        <v>1</v>
      </c>
      <c r="N29" s="338" t="s">
        <v>2</v>
      </c>
      <c r="O29" s="338"/>
      <c r="P29" s="338"/>
      <c r="Q29" s="338" t="s">
        <v>33</v>
      </c>
      <c r="W29" s="337" t="s">
        <v>80</v>
      </c>
    </row>
    <row r="30" spans="1:23" ht="12.75" customHeight="1">
      <c r="A30" s="18" t="str">
        <f>Spielplan!$B66</f>
        <v>Feld 1</v>
      </c>
      <c r="B30" s="18" t="str">
        <f>Spielplan!$F66</f>
        <v>M08</v>
      </c>
      <c r="C30" s="19" t="s">
        <v>12</v>
      </c>
      <c r="D30" s="20" t="str">
        <f>Spielplan!$H66</f>
        <v>M05</v>
      </c>
      <c r="E30" s="15">
        <f>IF(Spielplan!$I66="","",Spielplan!$I66)</f>
        <v>1</v>
      </c>
      <c r="F30" s="15" t="s">
        <v>13</v>
      </c>
      <c r="G30" s="15">
        <f>IF(Spielplan!$K66="","",Spielplan!$K66)</f>
        <v>1</v>
      </c>
      <c r="H30" s="55">
        <f t="shared" si="0"/>
        <v>1</v>
      </c>
      <c r="I30" s="55">
        <f t="shared" si="1"/>
        <v>1</v>
      </c>
      <c r="K30" s="340"/>
      <c r="L30" s="338"/>
      <c r="M30" s="338"/>
      <c r="N30" s="338"/>
      <c r="O30" s="338"/>
      <c r="P30" s="338"/>
      <c r="Q30" s="338"/>
      <c r="W30" s="337"/>
    </row>
    <row r="31" spans="1:23" ht="12.75" customHeight="1">
      <c r="A31" s="18" t="str">
        <f>Spielplan!$B67</f>
        <v>Feld 2</v>
      </c>
      <c r="B31" s="18" t="str">
        <f>Spielplan!$F67</f>
        <v>M09</v>
      </c>
      <c r="C31" s="19" t="s">
        <v>12</v>
      </c>
      <c r="D31" s="20" t="str">
        <f>Spielplan!$H67</f>
        <v>M11</v>
      </c>
      <c r="E31" s="15">
        <f>IF(Spielplan!$I67="","",Spielplan!$I67)</f>
      </c>
      <c r="F31" s="15" t="s">
        <v>13</v>
      </c>
      <c r="G31" s="15">
        <f>IF(Spielplan!$K67="","",Spielplan!$K67)</f>
      </c>
      <c r="H31" s="55">
        <f t="shared" si="0"/>
      </c>
      <c r="I31" s="55">
        <f t="shared" si="1"/>
      </c>
      <c r="K31" s="3" t="str">
        <f>Vorgaben!A12</f>
        <v>M17</v>
      </c>
      <c r="L31" s="19">
        <f>SUM(S31:U31)</f>
        <v>0</v>
      </c>
      <c r="M31" s="19">
        <f>SUM(H11,H23,H35)</f>
        <v>0</v>
      </c>
      <c r="N31" s="15">
        <f>SUM(E11,E23,E35)</f>
        <v>0</v>
      </c>
      <c r="O31" s="15" t="s">
        <v>13</v>
      </c>
      <c r="P31" s="15">
        <f>SUM(G11,G23,G35)</f>
        <v>0</v>
      </c>
      <c r="Q31" s="15">
        <f>N31-P31</f>
        <v>0</v>
      </c>
      <c r="R31" s="23"/>
      <c r="S31" s="11">
        <f>IF(OR(E11="",G11=""),0,1)</f>
        <v>0</v>
      </c>
      <c r="T31" s="11">
        <f>IF(OR(E23="",G23=""),0,1)</f>
        <v>0</v>
      </c>
      <c r="U31" s="11">
        <f>IF(OR(E35="",G35=""),0,1)</f>
        <v>0</v>
      </c>
      <c r="W31" s="11">
        <f>SUM(L31:L34)/2</f>
        <v>1</v>
      </c>
    </row>
    <row r="32" spans="1:21" ht="12.75" customHeight="1">
      <c r="A32" s="18" t="str">
        <f>Spielplan!$B68</f>
        <v>Feld 3</v>
      </c>
      <c r="B32" s="18" t="str">
        <f>Spielplan!$F68</f>
        <v>M10</v>
      </c>
      <c r="C32" s="19" t="s">
        <v>12</v>
      </c>
      <c r="D32" s="20" t="str">
        <f>Spielplan!$H68</f>
        <v>M12</v>
      </c>
      <c r="E32" s="15">
        <f>IF(Spielplan!$I68="","",Spielplan!$I68)</f>
        <v>2</v>
      </c>
      <c r="F32" s="15" t="s">
        <v>13</v>
      </c>
      <c r="G32" s="15">
        <f>IF(Spielplan!$K68="","",Spielplan!$K68)</f>
        <v>2</v>
      </c>
      <c r="H32" s="55">
        <f t="shared" si="0"/>
        <v>1</v>
      </c>
      <c r="I32" s="55">
        <f t="shared" si="1"/>
        <v>1</v>
      </c>
      <c r="K32" s="3" t="str">
        <f>Vorgaben!A13</f>
        <v>M18</v>
      </c>
      <c r="L32" s="19">
        <f>SUM(S32:U32)</f>
        <v>1</v>
      </c>
      <c r="M32" s="19">
        <f>SUM(I11,H24,H36)</f>
        <v>1</v>
      </c>
      <c r="N32" s="15">
        <f>SUM(G11,E24,E36)</f>
        <v>0</v>
      </c>
      <c r="O32" s="15" t="s">
        <v>13</v>
      </c>
      <c r="P32" s="15">
        <f>SUM(E11,G24,G36)</f>
        <v>0</v>
      </c>
      <c r="Q32" s="15">
        <f>N32-P32</f>
        <v>0</v>
      </c>
      <c r="R32" s="25"/>
      <c r="S32" s="11">
        <f>IF(OR(E11="",G11=""),0,1)</f>
        <v>0</v>
      </c>
      <c r="T32" s="11">
        <f>IF(OR(E24="",G24=""),0,1)</f>
        <v>0</v>
      </c>
      <c r="U32" s="11">
        <f>IF(OR(E36="",G36=""),0,1)</f>
        <v>1</v>
      </c>
    </row>
    <row r="33" spans="1:21" ht="12.75" customHeight="1">
      <c r="A33" s="18" t="str">
        <f>Spielplan!$B72</f>
        <v>Feld 1</v>
      </c>
      <c r="B33" s="18" t="str">
        <f>Spielplan!$F72</f>
        <v>M13</v>
      </c>
      <c r="C33" s="19" t="s">
        <v>12</v>
      </c>
      <c r="D33" s="20" t="str">
        <f>Spielplan!$H72</f>
        <v>M16</v>
      </c>
      <c r="E33" s="15">
        <f>IF(Spielplan!$I72="","",Spielplan!$I72)</f>
        <v>3</v>
      </c>
      <c r="F33" s="15" t="s">
        <v>13</v>
      </c>
      <c r="G33" s="15">
        <f>IF(Spielplan!$K72="","",Spielplan!$K72)</f>
        <v>3</v>
      </c>
      <c r="H33" s="55">
        <f t="shared" si="0"/>
        <v>1</v>
      </c>
      <c r="I33" s="55">
        <f t="shared" si="1"/>
        <v>1</v>
      </c>
      <c r="J33" s="26"/>
      <c r="K33" s="3" t="str">
        <f>Vorgaben!A14</f>
        <v>M19</v>
      </c>
      <c r="L33" s="19">
        <f>SUM(S33:U33)</f>
        <v>1</v>
      </c>
      <c r="M33" s="19">
        <f>SUM(H12,I23,I36)</f>
        <v>1</v>
      </c>
      <c r="N33" s="15">
        <f>SUM(E12,G23,G36)</f>
        <v>0</v>
      </c>
      <c r="O33" s="15" t="s">
        <v>13</v>
      </c>
      <c r="P33" s="15">
        <f>SUM(G12,E23,E36)</f>
        <v>0</v>
      </c>
      <c r="Q33" s="15">
        <f>N33-P33</f>
        <v>0</v>
      </c>
      <c r="S33" s="11">
        <f>IF(OR(E12="",G12=""),0,1)</f>
        <v>0</v>
      </c>
      <c r="T33" s="11">
        <f>IF(OR(E23="",G23=""),0,1)</f>
        <v>0</v>
      </c>
      <c r="U33" s="11">
        <f>IF(OR(E36="",G36=""),0,1)</f>
        <v>1</v>
      </c>
    </row>
    <row r="34" spans="1:21" ht="12.75" customHeight="1">
      <c r="A34" s="18" t="str">
        <f>Spielplan!$B73</f>
        <v>Feld 2</v>
      </c>
      <c r="B34" s="18" t="str">
        <f>Spielplan!$F73</f>
        <v>M15</v>
      </c>
      <c r="C34" s="19" t="s">
        <v>12</v>
      </c>
      <c r="D34" s="20" t="str">
        <f>Spielplan!$H73</f>
        <v>M14</v>
      </c>
      <c r="E34" s="15">
        <f>IF(Spielplan!$I73="","",Spielplan!$I73)</f>
        <v>4</v>
      </c>
      <c r="F34" s="15" t="s">
        <v>13</v>
      </c>
      <c r="G34" s="15">
        <f>IF(Spielplan!$K73="","",Spielplan!$K73)</f>
        <v>4</v>
      </c>
      <c r="H34" s="55">
        <f t="shared" si="0"/>
        <v>1</v>
      </c>
      <c r="I34" s="55">
        <f t="shared" si="1"/>
        <v>1</v>
      </c>
      <c r="K34" s="3" t="str">
        <f>Vorgaben!A15</f>
        <v>M20</v>
      </c>
      <c r="L34" s="19">
        <f>SUM(S34:U34)</f>
        <v>0</v>
      </c>
      <c r="M34" s="19">
        <f>SUM(I12,I24,I35)</f>
        <v>0</v>
      </c>
      <c r="N34" s="15">
        <f>SUM(G12,G24,G35)</f>
        <v>0</v>
      </c>
      <c r="O34" s="15" t="s">
        <v>13</v>
      </c>
      <c r="P34" s="15">
        <f>SUM(E12,E24,E35)</f>
        <v>0</v>
      </c>
      <c r="Q34" s="15">
        <f>N34-P34</f>
        <v>0</v>
      </c>
      <c r="S34" s="11">
        <f>IF(OR(E12="",G12=""),0,1)</f>
        <v>0</v>
      </c>
      <c r="T34" s="11">
        <f>IF(OR(E24="",G24=""),0,1)</f>
        <v>0</v>
      </c>
      <c r="U34" s="11">
        <f>IF(OR(E35="",G35=""),0,1)</f>
        <v>0</v>
      </c>
    </row>
    <row r="35" spans="1:17" ht="12.75" customHeight="1">
      <c r="A35" s="18" t="str">
        <f>Spielplan!$B74</f>
        <v>Feld 3</v>
      </c>
      <c r="B35" s="18" t="str">
        <f>Spielplan!$F74</f>
        <v>M17</v>
      </c>
      <c r="C35" s="19" t="s">
        <v>12</v>
      </c>
      <c r="D35" s="20" t="str">
        <f>Spielplan!$H74</f>
        <v>M20</v>
      </c>
      <c r="E35" s="15">
        <f>IF(Spielplan!$I74="","",Spielplan!$I74)</f>
      </c>
      <c r="F35" s="15" t="s">
        <v>13</v>
      </c>
      <c r="G35" s="15">
        <f>IF(Spielplan!$K74="","",Spielplan!$K74)</f>
      </c>
      <c r="H35" s="55">
        <f t="shared" si="0"/>
      </c>
      <c r="I35" s="55">
        <f t="shared" si="1"/>
      </c>
      <c r="K35" s="90"/>
      <c r="L35" s="19"/>
      <c r="M35" s="19"/>
      <c r="N35" s="15"/>
      <c r="O35" s="15"/>
      <c r="P35" s="15"/>
      <c r="Q35" s="15"/>
    </row>
    <row r="36" spans="1:23" ht="12.75" customHeight="1">
      <c r="A36" s="18" t="str">
        <f>Spielplan!$B75</f>
        <v>Feld 1</v>
      </c>
      <c r="B36" s="18" t="str">
        <f>Spielplan!$F75</f>
        <v>M18</v>
      </c>
      <c r="C36" s="19" t="s">
        <v>12</v>
      </c>
      <c r="D36" s="20" t="str">
        <f>Spielplan!$H75</f>
        <v>M19</v>
      </c>
      <c r="E36" s="15">
        <f>IF(Spielplan!$I75="","",Spielplan!$I75)</f>
        <v>0</v>
      </c>
      <c r="F36" s="15" t="s">
        <v>13</v>
      </c>
      <c r="G36" s="15">
        <f>IF(Spielplan!$K75="","",Spielplan!$K75)</f>
        <v>0</v>
      </c>
      <c r="H36" s="55">
        <f t="shared" si="0"/>
        <v>1</v>
      </c>
      <c r="I36" s="55">
        <f t="shared" si="1"/>
        <v>1</v>
      </c>
      <c r="K36" s="338" t="s">
        <v>62</v>
      </c>
      <c r="L36" s="338" t="s">
        <v>32</v>
      </c>
      <c r="M36" s="338" t="s">
        <v>1</v>
      </c>
      <c r="N36" s="338" t="s">
        <v>2</v>
      </c>
      <c r="O36" s="338"/>
      <c r="P36" s="338"/>
      <c r="Q36" s="338" t="s">
        <v>33</v>
      </c>
      <c r="W36" s="337" t="s">
        <v>80</v>
      </c>
    </row>
    <row r="37" spans="1:23" ht="12.75" customHeight="1">
      <c r="A37" s="18" t="str">
        <f>Spielplan!$B76</f>
        <v>Feld 2</v>
      </c>
      <c r="B37" s="18" t="str">
        <f>Spielplan!$F76</f>
        <v>M21</v>
      </c>
      <c r="C37" s="19" t="s">
        <v>12</v>
      </c>
      <c r="D37" s="20" t="str">
        <f>Spielplan!$H76</f>
        <v>M24</v>
      </c>
      <c r="E37" s="15">
        <f>IF(Spielplan!$I76="","",Spielplan!$I76)</f>
        <v>0</v>
      </c>
      <c r="F37" s="15" t="s">
        <v>13</v>
      </c>
      <c r="G37" s="15">
        <f>IF(Spielplan!$K76="","",Spielplan!$K76)</f>
        <v>0</v>
      </c>
      <c r="H37" s="55">
        <f>IF(OR($E37="",$G37=""),"",IF(E37&gt;G37,3,IF(E37=G37,1,0)))</f>
        <v>1</v>
      </c>
      <c r="I37" s="55">
        <f>IF(OR($E37="",$G37=""),"",IF(G37&gt;E37,3,IF(E37=G37,1,0)))</f>
        <v>1</v>
      </c>
      <c r="K37" s="340"/>
      <c r="L37" s="338"/>
      <c r="M37" s="338"/>
      <c r="N37" s="338"/>
      <c r="O37" s="338"/>
      <c r="P37" s="338"/>
      <c r="Q37" s="338"/>
      <c r="W37" s="337"/>
    </row>
    <row r="38" spans="1:23" ht="12.75" customHeight="1">
      <c r="A38" s="18" t="str">
        <f>Spielplan!$B77</f>
        <v>Feld 3</v>
      </c>
      <c r="B38" s="18" t="str">
        <f>Spielplan!$F77</f>
        <v>M23</v>
      </c>
      <c r="C38" s="19" t="s">
        <v>12</v>
      </c>
      <c r="D38" s="20" t="str">
        <f>Spielplan!$H77</f>
        <v>M22</v>
      </c>
      <c r="E38" s="15">
        <f>IF(Spielplan!$I77="","",Spielplan!$I77)</f>
        <v>0</v>
      </c>
      <c r="F38" s="15" t="s">
        <v>13</v>
      </c>
      <c r="G38" s="15">
        <f>IF(Spielplan!$K77="","",Spielplan!$K77)</f>
        <v>0</v>
      </c>
      <c r="H38" s="55">
        <f>IF(OR($E38="",$G38=""),"",IF(E38&gt;G38,3,IF(E38=G38,1,0)))</f>
        <v>1</v>
      </c>
      <c r="I38" s="55">
        <f>IF(OR($E38="",$G38=""),"",IF(G38&gt;E38,3,IF(E38=G38,1,0)))</f>
        <v>1</v>
      </c>
      <c r="K38" s="3" t="str">
        <f>Vorgaben!B12</f>
        <v>M21</v>
      </c>
      <c r="L38" s="19">
        <f>SUM(S38:U38)</f>
        <v>1</v>
      </c>
      <c r="M38" s="19">
        <f>SUM(H13,H25,H37)</f>
        <v>1</v>
      </c>
      <c r="N38" s="15">
        <f>SUM(E13,E25,E37)</f>
        <v>0</v>
      </c>
      <c r="O38" s="15" t="s">
        <v>13</v>
      </c>
      <c r="P38" s="15">
        <f>SUM(G13,G25,G37)</f>
        <v>0</v>
      </c>
      <c r="Q38" s="15">
        <f>N38-P38</f>
        <v>0</v>
      </c>
      <c r="R38" s="23"/>
      <c r="S38" s="11">
        <f>IF(OR(E13="",G13=""),0,1)</f>
        <v>0</v>
      </c>
      <c r="T38" s="11">
        <f>IF(OR(E25="",G25=""),0,1)</f>
        <v>0</v>
      </c>
      <c r="U38" s="11">
        <f>IF(OR(E37="",G37=""),0,1)</f>
        <v>1</v>
      </c>
      <c r="W38" s="11">
        <f>SUM(L38:L41)/2</f>
        <v>2</v>
      </c>
    </row>
    <row r="39" spans="1:21" ht="12.75">
      <c r="A39" s="18"/>
      <c r="B39" s="18"/>
      <c r="K39" s="3" t="str">
        <f>Vorgaben!B13</f>
        <v>M22</v>
      </c>
      <c r="L39" s="19">
        <f>SUM(S39:U39)</f>
        <v>1</v>
      </c>
      <c r="M39" s="19">
        <f>SUM(I13,I26,I38)</f>
        <v>1</v>
      </c>
      <c r="N39" s="15">
        <f>SUM(G13,G26,G38)</f>
        <v>0</v>
      </c>
      <c r="O39" s="15" t="s">
        <v>13</v>
      </c>
      <c r="P39" s="15">
        <f>SUM(E13,E26,E38)</f>
        <v>0</v>
      </c>
      <c r="Q39" s="15">
        <f>N39-P39</f>
        <v>0</v>
      </c>
      <c r="R39" s="25"/>
      <c r="S39" s="11">
        <f>IF(OR(E13="",G13=""),0,1)</f>
        <v>0</v>
      </c>
      <c r="T39" s="11">
        <f>IF(OR(E26="",G26=""),0,1)</f>
        <v>0</v>
      </c>
      <c r="U39" s="11">
        <f>IF(OR(E38="",G38=""),0,1)</f>
        <v>1</v>
      </c>
    </row>
    <row r="40" spans="1:21" ht="12.75">
      <c r="A40" s="18"/>
      <c r="B40" s="18"/>
      <c r="K40" s="3" t="str">
        <f>Vorgaben!B14</f>
        <v>M23</v>
      </c>
      <c r="L40" s="19">
        <f>SUM(S40:U40)</f>
        <v>1</v>
      </c>
      <c r="M40" s="19">
        <f>SUM(H14,I25,H38)</f>
        <v>1</v>
      </c>
      <c r="N40" s="15">
        <f>SUM(E14,G25,E38)</f>
        <v>0</v>
      </c>
      <c r="O40" s="15" t="s">
        <v>13</v>
      </c>
      <c r="P40" s="15">
        <f>SUM(G14,E25,G38)</f>
        <v>0</v>
      </c>
      <c r="Q40" s="15">
        <f>N40-P40</f>
        <v>0</v>
      </c>
      <c r="S40" s="11">
        <f>IF(OR(E14="",G14=""),0,1)</f>
        <v>0</v>
      </c>
      <c r="T40" s="11">
        <f>IF(OR(E25="",G25=""),0,1)</f>
        <v>0</v>
      </c>
      <c r="U40" s="11">
        <f>IF(OR(E38="",G38=""),0,1)</f>
        <v>1</v>
      </c>
    </row>
    <row r="41" spans="1:21" ht="12.75">
      <c r="A41" s="18"/>
      <c r="B41" s="18"/>
      <c r="K41" s="3" t="str">
        <f>Vorgaben!B15</f>
        <v>M24</v>
      </c>
      <c r="L41" s="19">
        <f>SUM(S41:U41)</f>
        <v>1</v>
      </c>
      <c r="M41" s="19">
        <f>SUM(I14,H26,I37)</f>
        <v>1</v>
      </c>
      <c r="N41" s="15">
        <f>SUM(G14,E26,G37)</f>
        <v>0</v>
      </c>
      <c r="O41" s="15" t="s">
        <v>13</v>
      </c>
      <c r="P41" s="15">
        <f>SUM(E14,G26,E37)</f>
        <v>0</v>
      </c>
      <c r="Q41" s="15">
        <f>N41-P41</f>
        <v>0</v>
      </c>
      <c r="S41" s="11">
        <f>IF(OR(E14="",G14=""),0,1)</f>
        <v>0</v>
      </c>
      <c r="T41" s="11">
        <f>IF(OR(E26="",G26=""),0,1)</f>
        <v>0</v>
      </c>
      <c r="U41" s="11">
        <f>IF(OR(E37="",G37=""),0,1)</f>
        <v>1</v>
      </c>
    </row>
    <row r="42" spans="1:17" ht="12.75">
      <c r="A42" s="18"/>
      <c r="B42" s="18"/>
      <c r="K42" s="90"/>
      <c r="L42" s="19"/>
      <c r="M42" s="19"/>
      <c r="N42" s="15"/>
      <c r="O42" s="15"/>
      <c r="P42" s="15"/>
      <c r="Q42" s="15"/>
    </row>
  </sheetData>
  <sheetProtection password="E760" sheet="1" objects="1" scenarios="1"/>
  <mergeCells count="32">
    <mergeCell ref="L22:L23"/>
    <mergeCell ref="M22:M23"/>
    <mergeCell ref="N22:P23"/>
    <mergeCell ref="Q22:Q23"/>
    <mergeCell ref="Q29:Q30"/>
    <mergeCell ref="L29:L30"/>
    <mergeCell ref="M29:M30"/>
    <mergeCell ref="N29:P30"/>
    <mergeCell ref="K15:K16"/>
    <mergeCell ref="L15:L16"/>
    <mergeCell ref="M15:M16"/>
    <mergeCell ref="N15:P16"/>
    <mergeCell ref="K22:K23"/>
    <mergeCell ref="K36:K37"/>
    <mergeCell ref="L36:L37"/>
    <mergeCell ref="M36:M37"/>
    <mergeCell ref="K29:K30"/>
    <mergeCell ref="N36:P37"/>
    <mergeCell ref="E2:G2"/>
    <mergeCell ref="N2:P2"/>
    <mergeCell ref="K8:K9"/>
    <mergeCell ref="L8:L9"/>
    <mergeCell ref="M8:M9"/>
    <mergeCell ref="N8:P9"/>
    <mergeCell ref="W8:W9"/>
    <mergeCell ref="W15:W16"/>
    <mergeCell ref="W22:W23"/>
    <mergeCell ref="W36:W37"/>
    <mergeCell ref="W29:W30"/>
    <mergeCell ref="Q8:Q9"/>
    <mergeCell ref="Q15:Q16"/>
    <mergeCell ref="Q36:Q37"/>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7.xml><?xml version="1.0" encoding="utf-8"?>
<worksheet xmlns="http://schemas.openxmlformats.org/spreadsheetml/2006/main" xmlns:r="http://schemas.openxmlformats.org/officeDocument/2006/relationships">
  <sheetPr codeName="Tabelle5"/>
  <dimension ref="B1:K68"/>
  <sheetViews>
    <sheetView zoomScale="106" zoomScaleNormal="106" zoomScalePageLayoutView="0" workbookViewId="0" topLeftCell="A1">
      <selection activeCell="H77" sqref="H77"/>
    </sheetView>
  </sheetViews>
  <sheetFormatPr defaultColWidth="11.421875" defaultRowHeight="12.75"/>
  <cols>
    <col min="1" max="1" width="3.7109375" style="116" customWidth="1"/>
    <col min="2" max="2" width="12.28125" style="171" customWidth="1"/>
    <col min="3" max="3" width="4.421875" style="164" customWidth="1"/>
    <col min="4" max="4" width="3.57421875" style="120" customWidth="1"/>
    <col min="5" max="5" width="4.28125" style="120" customWidth="1"/>
    <col min="6" max="6" width="29.00390625" style="120" customWidth="1"/>
    <col min="7" max="7" width="1.57421875" style="116" customWidth="1"/>
    <col min="8" max="8" width="29.140625" style="120" customWidth="1"/>
    <col min="9" max="9" width="4.57421875" style="116" customWidth="1"/>
    <col min="10" max="10" width="1.7109375" style="120" customWidth="1"/>
    <col min="11" max="11" width="4.57421875" style="116" customWidth="1"/>
    <col min="12" max="12" width="28.57421875" style="116" customWidth="1"/>
    <col min="13" max="16384" width="11.421875" style="116" customWidth="1"/>
  </cols>
  <sheetData>
    <row r="1" spans="2:11" s="42" customFormat="1" ht="16.5" customHeight="1">
      <c r="B1" s="341" t="s">
        <v>89</v>
      </c>
      <c r="C1" s="341"/>
      <c r="D1" s="341"/>
      <c r="E1" s="341"/>
      <c r="F1" s="116"/>
      <c r="H1" s="117" t="s">
        <v>90</v>
      </c>
      <c r="I1" s="118"/>
      <c r="J1" s="118"/>
      <c r="K1" s="119"/>
    </row>
    <row r="2" spans="2:11" ht="12.75">
      <c r="B2" s="342" t="str">
        <f>Vorgaben!A17</f>
        <v>M25</v>
      </c>
      <c r="C2" s="342"/>
      <c r="D2" s="342"/>
      <c r="E2" s="342"/>
      <c r="F2" s="116"/>
      <c r="H2" s="343" t="str">
        <f>B2</f>
        <v>M25</v>
      </c>
      <c r="I2" s="344"/>
      <c r="J2" s="344"/>
      <c r="K2" s="345"/>
    </row>
    <row r="3" spans="2:11" ht="12.75">
      <c r="B3" s="342" t="str">
        <f>Vorgaben!A18</f>
        <v>M26</v>
      </c>
      <c r="C3" s="342"/>
      <c r="D3" s="342"/>
      <c r="E3" s="342"/>
      <c r="F3" s="116"/>
      <c r="H3" s="343" t="str">
        <f aca="true" t="shared" si="0" ref="H3:H8">B3</f>
        <v>M26</v>
      </c>
      <c r="I3" s="344"/>
      <c r="J3" s="344"/>
      <c r="K3" s="345"/>
    </row>
    <row r="4" spans="2:11" ht="12.75">
      <c r="B4" s="342" t="str">
        <f>Vorgaben!A19</f>
        <v>M27</v>
      </c>
      <c r="C4" s="342"/>
      <c r="D4" s="342"/>
      <c r="E4" s="342"/>
      <c r="F4" s="116"/>
      <c r="H4" s="343" t="str">
        <f t="shared" si="0"/>
        <v>M27</v>
      </c>
      <c r="I4" s="344"/>
      <c r="J4" s="344"/>
      <c r="K4" s="345"/>
    </row>
    <row r="5" spans="2:11" ht="12.75">
      <c r="B5" s="342" t="str">
        <f>Vorgaben!A20</f>
        <v>M28</v>
      </c>
      <c r="C5" s="342"/>
      <c r="D5" s="342"/>
      <c r="E5" s="342"/>
      <c r="F5" s="116"/>
      <c r="H5" s="343" t="str">
        <f t="shared" si="0"/>
        <v>M28</v>
      </c>
      <c r="I5" s="344"/>
      <c r="J5" s="344"/>
      <c r="K5" s="345"/>
    </row>
    <row r="6" spans="2:11" ht="12.75">
      <c r="B6" s="342" t="str">
        <f>Vorgaben!A21</f>
        <v>M29</v>
      </c>
      <c r="C6" s="342"/>
      <c r="D6" s="342"/>
      <c r="E6" s="342"/>
      <c r="F6" s="116"/>
      <c r="H6" s="348" t="str">
        <f t="shared" si="0"/>
        <v>M29</v>
      </c>
      <c r="I6" s="349"/>
      <c r="J6" s="349"/>
      <c r="K6" s="350"/>
    </row>
    <row r="7" spans="2:11" ht="12.75">
      <c r="B7" s="342" t="str">
        <f>Vorgaben!A22</f>
        <v>M30</v>
      </c>
      <c r="C7" s="342"/>
      <c r="D7" s="342"/>
      <c r="E7" s="342"/>
      <c r="F7" s="116"/>
      <c r="H7" s="343" t="str">
        <f t="shared" si="0"/>
        <v>M30</v>
      </c>
      <c r="I7" s="344"/>
      <c r="J7" s="344"/>
      <c r="K7" s="345"/>
    </row>
    <row r="8" spans="2:11" ht="12.75" hidden="1">
      <c r="B8" s="342" t="str">
        <f>Vorgaben!A8</f>
        <v>M10</v>
      </c>
      <c r="C8" s="342"/>
      <c r="D8" s="342"/>
      <c r="E8" s="342"/>
      <c r="F8" s="116"/>
      <c r="H8" s="351" t="str">
        <f t="shared" si="0"/>
        <v>M10</v>
      </c>
      <c r="I8" s="351"/>
      <c r="J8" s="351"/>
      <c r="K8" s="351"/>
    </row>
    <row r="9" spans="2:8" ht="5.25" customHeight="1" hidden="1">
      <c r="B9" s="342" t="str">
        <f>Vorgaben!A9</f>
        <v>M11</v>
      </c>
      <c r="C9" s="342"/>
      <c r="D9" s="342"/>
      <c r="E9" s="342"/>
      <c r="F9" s="116"/>
      <c r="H9" s="116"/>
    </row>
    <row r="10" spans="2:8" ht="4.5" customHeight="1">
      <c r="B10" s="342" t="str">
        <f>Vorgaben!A10</f>
        <v>M12</v>
      </c>
      <c r="C10" s="342"/>
      <c r="D10" s="342"/>
      <c r="E10" s="342"/>
      <c r="F10" s="116"/>
      <c r="H10" s="116"/>
    </row>
    <row r="11" spans="2:11" s="56" customFormat="1" ht="36.75" customHeight="1">
      <c r="B11" s="56" t="s">
        <v>6</v>
      </c>
      <c r="C11" s="121" t="s">
        <v>7</v>
      </c>
      <c r="D11" s="122" t="s">
        <v>8</v>
      </c>
      <c r="E11" s="123"/>
      <c r="F11" s="124" t="s">
        <v>9</v>
      </c>
      <c r="G11" s="124"/>
      <c r="H11" s="124"/>
      <c r="I11" s="352" t="s">
        <v>91</v>
      </c>
      <c r="J11" s="352"/>
      <c r="K11" s="352"/>
    </row>
    <row r="12" spans="2:11" ht="13.5">
      <c r="B12" s="125"/>
      <c r="C12" s="126">
        <v>1</v>
      </c>
      <c r="D12" s="346" t="s">
        <v>109</v>
      </c>
      <c r="E12" s="346"/>
      <c r="F12" s="127" t="str">
        <f>B5</f>
        <v>M28</v>
      </c>
      <c r="G12" s="128" t="s">
        <v>12</v>
      </c>
      <c r="H12" s="129" t="str">
        <f>B6</f>
        <v>M29</v>
      </c>
      <c r="I12" s="130">
        <f>IF(Spielplan!I38="","",Spielplan!I38)</f>
      </c>
      <c r="J12" s="204" t="s">
        <v>13</v>
      </c>
      <c r="K12" s="130">
        <f>IF(Spielplan!K38="","",Spielplan!K38)</f>
      </c>
    </row>
    <row r="13" spans="2:11" ht="13.5">
      <c r="B13" s="139"/>
      <c r="C13" s="140">
        <v>2</v>
      </c>
      <c r="D13" s="346" t="s">
        <v>109</v>
      </c>
      <c r="E13" s="346"/>
      <c r="F13" s="143" t="str">
        <f>B2</f>
        <v>M25</v>
      </c>
      <c r="G13" s="144" t="s">
        <v>12</v>
      </c>
      <c r="H13" s="145" t="str">
        <f>B3</f>
        <v>M26</v>
      </c>
      <c r="I13" s="130">
        <f>IF(Spielplan!I54="","",Spielplan!I54)</f>
        <v>1</v>
      </c>
      <c r="J13" s="204" t="s">
        <v>13</v>
      </c>
      <c r="K13" s="130">
        <f>IF(Spielplan!K54="","",Spielplan!K54)</f>
        <v>0</v>
      </c>
    </row>
    <row r="14" spans="2:11" ht="13.5">
      <c r="B14" s="125"/>
      <c r="C14" s="126">
        <v>3</v>
      </c>
      <c r="D14" s="346" t="s">
        <v>109</v>
      </c>
      <c r="E14" s="346"/>
      <c r="F14" s="127" t="str">
        <f>B7</f>
        <v>M30</v>
      </c>
      <c r="G14" s="128" t="s">
        <v>12</v>
      </c>
      <c r="H14" s="129" t="str">
        <f>B4</f>
        <v>M27</v>
      </c>
      <c r="I14" s="130">
        <f>IF(Spielplan!I80="","",Spielplan!I80)</f>
        <v>0</v>
      </c>
      <c r="J14" s="204" t="s">
        <v>13</v>
      </c>
      <c r="K14" s="130">
        <f>IF(Spielplan!K80="","",Spielplan!K80)</f>
        <v>0</v>
      </c>
    </row>
    <row r="15" spans="2:11" ht="13.5">
      <c r="B15" s="125"/>
      <c r="C15" s="126">
        <v>4</v>
      </c>
      <c r="D15" s="346" t="s">
        <v>109</v>
      </c>
      <c r="E15" s="346"/>
      <c r="F15" s="127" t="str">
        <f>B3</f>
        <v>M26</v>
      </c>
      <c r="G15" s="128" t="s">
        <v>12</v>
      </c>
      <c r="H15" s="129" t="str">
        <f>B7</f>
        <v>M30</v>
      </c>
      <c r="I15" s="130">
        <f>IF(Spielplan!I45="","",Spielplan!I45)</f>
      </c>
      <c r="J15" s="204" t="s">
        <v>13</v>
      </c>
      <c r="K15" s="130">
        <f>IF(Spielplan!K45="","",Spielplan!K45)</f>
      </c>
    </row>
    <row r="16" spans="2:11" ht="13.5">
      <c r="B16" s="125"/>
      <c r="C16" s="126">
        <v>5</v>
      </c>
      <c r="D16" s="346" t="s">
        <v>109</v>
      </c>
      <c r="E16" s="346"/>
      <c r="F16" s="127" t="str">
        <f>B7</f>
        <v>M30</v>
      </c>
      <c r="G16" s="128" t="s">
        <v>12</v>
      </c>
      <c r="H16" s="129" t="str">
        <f>B2</f>
        <v>M25</v>
      </c>
      <c r="I16" s="130">
        <f>IF(Spielplan!I36="","",Spielplan!I36)</f>
        <v>0</v>
      </c>
      <c r="J16" s="204" t="s">
        <v>13</v>
      </c>
      <c r="K16" s="130">
        <f>IF(Spielplan!K36="","",Spielplan!K36)</f>
        <v>5</v>
      </c>
    </row>
    <row r="17" spans="2:11" ht="13.5">
      <c r="B17" s="125"/>
      <c r="C17" s="126">
        <v>6</v>
      </c>
      <c r="D17" s="346" t="s">
        <v>109</v>
      </c>
      <c r="E17" s="346"/>
      <c r="F17" s="127" t="str">
        <f>B3</f>
        <v>M26</v>
      </c>
      <c r="G17" s="128" t="s">
        <v>12</v>
      </c>
      <c r="H17" s="129" t="str">
        <f>B4</f>
        <v>M27</v>
      </c>
      <c r="I17" s="130">
        <f>IF(Spielplan!I37="","",Spielplan!I37)</f>
      </c>
      <c r="J17" s="204" t="s">
        <v>13</v>
      </c>
      <c r="K17" s="130">
        <f>IF(Spielplan!K37="","",Spielplan!K37)</f>
      </c>
    </row>
    <row r="18" spans="2:11" ht="13.5">
      <c r="B18" s="125"/>
      <c r="C18" s="126">
        <v>7</v>
      </c>
      <c r="D18" s="346" t="s">
        <v>109</v>
      </c>
      <c r="E18" s="346"/>
      <c r="F18" s="127" t="str">
        <f>B7</f>
        <v>M30</v>
      </c>
      <c r="G18" s="128" t="s">
        <v>12</v>
      </c>
      <c r="H18" s="129" t="str">
        <f>B5</f>
        <v>M28</v>
      </c>
      <c r="I18" s="130">
        <f>IF(Spielplan!I56="","",Spielplan!I56)</f>
      </c>
      <c r="J18" s="204" t="s">
        <v>13</v>
      </c>
      <c r="K18" s="130">
        <f>IF(Spielplan!K56="","",Spielplan!K56)</f>
      </c>
    </row>
    <row r="19" spans="2:11" ht="13.5">
      <c r="B19" s="125"/>
      <c r="C19" s="126">
        <v>8</v>
      </c>
      <c r="D19" s="346" t="s">
        <v>109</v>
      </c>
      <c r="E19" s="346"/>
      <c r="F19" s="127" t="str">
        <f>B4</f>
        <v>M27</v>
      </c>
      <c r="G19" s="128" t="s">
        <v>12</v>
      </c>
      <c r="H19" s="129" t="str">
        <f>B6</f>
        <v>M29</v>
      </c>
      <c r="I19" s="130">
        <f>IF(Spielplan!I55="","",Spielplan!I55)</f>
      </c>
      <c r="J19" s="204" t="s">
        <v>13</v>
      </c>
      <c r="K19" s="130">
        <f>IF(Spielplan!K55="","",Spielplan!K55)</f>
      </c>
    </row>
    <row r="20" spans="2:11" ht="13.5">
      <c r="B20" s="139"/>
      <c r="C20" s="140">
        <v>9</v>
      </c>
      <c r="D20" s="346" t="s">
        <v>109</v>
      </c>
      <c r="E20" s="346"/>
      <c r="F20" s="143" t="str">
        <f>B4</f>
        <v>M27</v>
      </c>
      <c r="G20" s="144" t="s">
        <v>12</v>
      </c>
      <c r="H20" s="145" t="str">
        <f>B5</f>
        <v>M28</v>
      </c>
      <c r="I20" s="130">
        <f>IF(Spielplan!I46="","",Spielplan!I46)</f>
      </c>
      <c r="J20" s="204" t="s">
        <v>13</v>
      </c>
      <c r="K20" s="130">
        <f>IF(Spielplan!K46="","",Spielplan!K46)</f>
      </c>
    </row>
    <row r="21" spans="2:11" ht="13.5">
      <c r="B21" s="139"/>
      <c r="C21" s="140">
        <v>10</v>
      </c>
      <c r="D21" s="346" t="s">
        <v>109</v>
      </c>
      <c r="E21" s="346"/>
      <c r="F21" s="143" t="str">
        <f>B6</f>
        <v>M29</v>
      </c>
      <c r="G21" s="144" t="s">
        <v>12</v>
      </c>
      <c r="H21" s="145" t="str">
        <f>B3</f>
        <v>M26</v>
      </c>
      <c r="I21" s="130">
        <f>IF(Spielplan!I78="","",Spielplan!I78)</f>
      </c>
      <c r="J21" s="204" t="s">
        <v>13</v>
      </c>
      <c r="K21" s="130">
        <f>IF(Spielplan!K78="","",Spielplan!K78)</f>
      </c>
    </row>
    <row r="22" spans="2:11" ht="13.5">
      <c r="B22" s="156"/>
      <c r="C22" s="157">
        <v>11</v>
      </c>
      <c r="D22" s="346" t="s">
        <v>109</v>
      </c>
      <c r="E22" s="346"/>
      <c r="F22" s="158" t="str">
        <f>B2</f>
        <v>M25</v>
      </c>
      <c r="G22" s="146" t="s">
        <v>12</v>
      </c>
      <c r="H22" s="159" t="str">
        <f>B5</f>
        <v>M28</v>
      </c>
      <c r="I22" s="130">
        <f>IF(Spielplan!I79="","",Spielplan!I79)</f>
        <v>3</v>
      </c>
      <c r="J22" s="204" t="s">
        <v>13</v>
      </c>
      <c r="K22" s="130">
        <f>IF(Spielplan!K79="","",Spielplan!K79)</f>
        <v>0</v>
      </c>
    </row>
    <row r="23" spans="2:11" ht="13.5">
      <c r="B23" s="156"/>
      <c r="C23" s="157">
        <v>12</v>
      </c>
      <c r="D23" s="346" t="s">
        <v>109</v>
      </c>
      <c r="E23" s="346"/>
      <c r="F23" s="158" t="str">
        <f>B7</f>
        <v>M30</v>
      </c>
      <c r="G23" s="146" t="s">
        <v>12</v>
      </c>
      <c r="H23" s="159" t="str">
        <f>B6</f>
        <v>M29</v>
      </c>
      <c r="I23" s="130">
        <f>IF(Spielplan!I71="","",Spielplan!I71)</f>
      </c>
      <c r="J23" s="204" t="s">
        <v>13</v>
      </c>
      <c r="K23" s="130">
        <f>IF(Spielplan!K71="","",Spielplan!K71)</f>
      </c>
    </row>
    <row r="24" spans="2:11" ht="13.5">
      <c r="B24" s="156"/>
      <c r="C24" s="157">
        <v>13</v>
      </c>
      <c r="D24" s="346" t="s">
        <v>109</v>
      </c>
      <c r="E24" s="346"/>
      <c r="F24" s="158" t="str">
        <f>B5</f>
        <v>M28</v>
      </c>
      <c r="G24" s="146" t="s">
        <v>12</v>
      </c>
      <c r="H24" s="159" t="str">
        <f>B3</f>
        <v>M26</v>
      </c>
      <c r="I24" s="130">
        <f>IF(Spielplan!I70="","",Spielplan!I70)</f>
      </c>
      <c r="J24" s="204" t="s">
        <v>13</v>
      </c>
      <c r="K24" s="130">
        <f>IF(Spielplan!K70="","",Spielplan!K70)</f>
      </c>
    </row>
    <row r="25" spans="2:11" ht="13.5">
      <c r="B25" s="125"/>
      <c r="C25" s="126">
        <v>14</v>
      </c>
      <c r="D25" s="346" t="s">
        <v>109</v>
      </c>
      <c r="E25" s="346"/>
      <c r="F25" s="127" t="str">
        <f>B2</f>
        <v>M25</v>
      </c>
      <c r="G25" s="128" t="s">
        <v>12</v>
      </c>
      <c r="H25" s="129" t="str">
        <f>B6</f>
        <v>M29</v>
      </c>
      <c r="I25" s="130">
        <f>IF(Spielplan!I47="","",Spielplan!I47)</f>
        <v>4</v>
      </c>
      <c r="J25" s="204" t="s">
        <v>13</v>
      </c>
      <c r="K25" s="130">
        <f>IF(Spielplan!K47="","",Spielplan!K47)</f>
        <v>0</v>
      </c>
    </row>
    <row r="26" spans="2:11" ht="13.5">
      <c r="B26" s="139"/>
      <c r="C26" s="140">
        <v>15</v>
      </c>
      <c r="D26" s="346" t="s">
        <v>109</v>
      </c>
      <c r="E26" s="346"/>
      <c r="F26" s="143" t="str">
        <f>B2</f>
        <v>M25</v>
      </c>
      <c r="G26" s="144" t="s">
        <v>12</v>
      </c>
      <c r="H26" s="168" t="str">
        <f>B4</f>
        <v>M27</v>
      </c>
      <c r="I26" s="130">
        <f>IF(Spielplan!I69="","",Spielplan!I69)</f>
        <v>2</v>
      </c>
      <c r="J26" s="204" t="s">
        <v>13</v>
      </c>
      <c r="K26" s="130">
        <f>IF(Spielplan!K69="","",Spielplan!K69)</f>
        <v>0</v>
      </c>
    </row>
    <row r="27" spans="2:11" ht="13.5" hidden="1">
      <c r="B27" s="125"/>
      <c r="C27" s="126">
        <v>17</v>
      </c>
      <c r="D27" s="346" t="s">
        <v>92</v>
      </c>
      <c r="E27" s="346"/>
      <c r="F27" s="127" t="str">
        <f>B4</f>
        <v>M27</v>
      </c>
      <c r="G27" s="128" t="s">
        <v>12</v>
      </c>
      <c r="H27" s="129" t="str">
        <f>B8</f>
        <v>M10</v>
      </c>
      <c r="I27" s="130"/>
      <c r="J27" s="128" t="s">
        <v>13</v>
      </c>
      <c r="K27" s="131"/>
    </row>
    <row r="28" spans="2:11" ht="14.25" customHeight="1" hidden="1">
      <c r="B28" s="132"/>
      <c r="C28" s="133">
        <v>2</v>
      </c>
      <c r="D28" s="134" t="s">
        <v>92</v>
      </c>
      <c r="E28" s="135"/>
      <c r="F28" s="136" t="str">
        <f>B8</f>
        <v>M10</v>
      </c>
      <c r="G28" s="137" t="s">
        <v>12</v>
      </c>
      <c r="H28" s="138" t="str">
        <f>B10</f>
        <v>M12</v>
      </c>
      <c r="I28" s="130"/>
      <c r="J28" s="137" t="s">
        <v>13</v>
      </c>
      <c r="K28" s="131"/>
    </row>
    <row r="29" spans="2:11" ht="13.5" hidden="1">
      <c r="B29" s="147"/>
      <c r="C29" s="148">
        <v>3</v>
      </c>
      <c r="D29" s="347" t="s">
        <v>93</v>
      </c>
      <c r="E29" s="347"/>
      <c r="F29" s="149" t="str">
        <f>H3</f>
        <v>M26</v>
      </c>
      <c r="G29" s="150" t="s">
        <v>12</v>
      </c>
      <c r="H29" s="151" t="str">
        <f>H4</f>
        <v>M27</v>
      </c>
      <c r="I29" s="152"/>
      <c r="J29" s="150" t="s">
        <v>13</v>
      </c>
      <c r="K29" s="153"/>
    </row>
    <row r="30" spans="2:11" ht="13.5" hidden="1">
      <c r="B30" s="147"/>
      <c r="C30" s="148">
        <v>4</v>
      </c>
      <c r="D30" s="347" t="s">
        <v>93</v>
      </c>
      <c r="E30" s="347"/>
      <c r="F30" s="149" t="str">
        <f>H2</f>
        <v>M25</v>
      </c>
      <c r="G30" s="150" t="s">
        <v>12</v>
      </c>
      <c r="H30" s="151" t="str">
        <f>H7</f>
        <v>M30</v>
      </c>
      <c r="I30" s="154"/>
      <c r="J30" s="150" t="s">
        <v>13</v>
      </c>
      <c r="K30" s="155"/>
    </row>
    <row r="31" spans="2:11" ht="13.5" hidden="1">
      <c r="B31" s="132"/>
      <c r="C31" s="133">
        <v>7</v>
      </c>
      <c r="D31" s="347" t="s">
        <v>92</v>
      </c>
      <c r="E31" s="347"/>
      <c r="F31" s="136" t="str">
        <f>B9</f>
        <v>M11</v>
      </c>
      <c r="G31" s="137" t="s">
        <v>12</v>
      </c>
      <c r="H31" s="138" t="str">
        <f>B5</f>
        <v>M28</v>
      </c>
      <c r="I31" s="130"/>
      <c r="J31" s="137" t="s">
        <v>13</v>
      </c>
      <c r="K31" s="131"/>
    </row>
    <row r="32" spans="2:11" ht="13.5" hidden="1">
      <c r="B32" s="156"/>
      <c r="C32" s="157">
        <v>4</v>
      </c>
      <c r="D32" s="347" t="s">
        <v>92</v>
      </c>
      <c r="E32" s="347"/>
      <c r="F32" s="158" t="str">
        <f>B6</f>
        <v>M29</v>
      </c>
      <c r="G32" s="146" t="s">
        <v>12</v>
      </c>
      <c r="H32" s="159" t="str">
        <f>B8</f>
        <v>M10</v>
      </c>
      <c r="I32" s="130"/>
      <c r="J32" s="146" t="s">
        <v>13</v>
      </c>
      <c r="K32" s="131"/>
    </row>
    <row r="33" spans="2:11" ht="13.5" hidden="1">
      <c r="B33" s="147"/>
      <c r="C33" s="148">
        <v>7</v>
      </c>
      <c r="D33" s="347" t="s">
        <v>93</v>
      </c>
      <c r="E33" s="347"/>
      <c r="F33" s="149" t="str">
        <f>H5</f>
        <v>M28</v>
      </c>
      <c r="G33" s="150" t="s">
        <v>12</v>
      </c>
      <c r="H33" s="151" t="str">
        <f>H6</f>
        <v>M29</v>
      </c>
      <c r="I33" s="152"/>
      <c r="J33" s="150" t="s">
        <v>13</v>
      </c>
      <c r="K33" s="153"/>
    </row>
    <row r="34" spans="2:11" ht="13.5" hidden="1">
      <c r="B34" s="147"/>
      <c r="C34" s="148">
        <v>8</v>
      </c>
      <c r="D34" s="347" t="s">
        <v>93</v>
      </c>
      <c r="E34" s="347"/>
      <c r="F34" s="149" t="str">
        <f>H4</f>
        <v>M27</v>
      </c>
      <c r="G34" s="150" t="s">
        <v>12</v>
      </c>
      <c r="H34" s="151" t="str">
        <f>H2</f>
        <v>M25</v>
      </c>
      <c r="I34" s="160"/>
      <c r="J34" s="150" t="s">
        <v>13</v>
      </c>
      <c r="K34" s="161"/>
    </row>
    <row r="35" spans="2:11" ht="13.5" hidden="1">
      <c r="B35" s="162"/>
      <c r="C35" s="163">
        <v>11</v>
      </c>
      <c r="D35" s="347" t="s">
        <v>92</v>
      </c>
      <c r="E35" s="347"/>
      <c r="F35" s="164" t="str">
        <f>B10</f>
        <v>M12</v>
      </c>
      <c r="G35" s="120" t="s">
        <v>12</v>
      </c>
      <c r="H35" s="165" t="str">
        <f>B2</f>
        <v>M25</v>
      </c>
      <c r="I35" s="166"/>
      <c r="J35" s="120" t="s">
        <v>13</v>
      </c>
      <c r="K35" s="167"/>
    </row>
    <row r="36" spans="2:11" ht="13.5" hidden="1">
      <c r="B36" s="132"/>
      <c r="C36" s="133">
        <v>13</v>
      </c>
      <c r="D36" s="347" t="s">
        <v>92</v>
      </c>
      <c r="E36" s="347"/>
      <c r="F36" s="136" t="str">
        <f>B4</f>
        <v>M27</v>
      </c>
      <c r="G36" s="137" t="s">
        <v>12</v>
      </c>
      <c r="H36" s="138" t="str">
        <f>B9</f>
        <v>M11</v>
      </c>
      <c r="I36" s="130"/>
      <c r="J36" s="137" t="s">
        <v>13</v>
      </c>
      <c r="K36" s="131"/>
    </row>
    <row r="37" spans="2:11" ht="13.5" hidden="1">
      <c r="B37" s="156"/>
      <c r="C37" s="157">
        <v>6</v>
      </c>
      <c r="D37" s="347" t="s">
        <v>92</v>
      </c>
      <c r="E37" s="347"/>
      <c r="F37" s="158" t="str">
        <f>B5</f>
        <v>M28</v>
      </c>
      <c r="G37" s="146" t="s">
        <v>12</v>
      </c>
      <c r="H37" s="159" t="str">
        <f>B8</f>
        <v>M10</v>
      </c>
      <c r="I37" s="130"/>
      <c r="J37" s="146" t="s">
        <v>13</v>
      </c>
      <c r="K37" s="131"/>
    </row>
    <row r="38" spans="2:11" ht="13.5" hidden="1">
      <c r="B38" s="147"/>
      <c r="C38" s="148">
        <v>10</v>
      </c>
      <c r="D38" s="347" t="s">
        <v>93</v>
      </c>
      <c r="E38" s="347"/>
      <c r="F38" s="149" t="str">
        <f>H3</f>
        <v>M26</v>
      </c>
      <c r="G38" s="150" t="s">
        <v>12</v>
      </c>
      <c r="H38" s="151" t="str">
        <f>H5</f>
        <v>M28</v>
      </c>
      <c r="I38" s="152"/>
      <c r="J38" s="150" t="s">
        <v>13</v>
      </c>
      <c r="K38" s="153"/>
    </row>
    <row r="39" spans="2:11" ht="13.5" hidden="1">
      <c r="B39" s="147"/>
      <c r="C39" s="148">
        <v>11</v>
      </c>
      <c r="D39" s="347" t="s">
        <v>93</v>
      </c>
      <c r="E39" s="347"/>
      <c r="F39" s="149" t="str">
        <f>H7</f>
        <v>M30</v>
      </c>
      <c r="G39" s="150" t="s">
        <v>12</v>
      </c>
      <c r="H39" s="151" t="str">
        <f>H6</f>
        <v>M29</v>
      </c>
      <c r="I39" s="160"/>
      <c r="J39" s="150" t="s">
        <v>13</v>
      </c>
      <c r="K39" s="161"/>
    </row>
    <row r="40" spans="2:11" ht="13.5" hidden="1">
      <c r="B40" s="162"/>
      <c r="C40" s="163">
        <v>17</v>
      </c>
      <c r="D40" s="347" t="s">
        <v>92</v>
      </c>
      <c r="E40" s="347"/>
      <c r="F40" s="164" t="str">
        <f>B6</f>
        <v>M29</v>
      </c>
      <c r="G40" s="120" t="s">
        <v>12</v>
      </c>
      <c r="H40" s="165" t="str">
        <f>B10</f>
        <v>M12</v>
      </c>
      <c r="I40" s="166"/>
      <c r="J40" s="120" t="s">
        <v>13</v>
      </c>
      <c r="K40" s="167"/>
    </row>
    <row r="41" spans="2:11" ht="13.5" hidden="1">
      <c r="B41" s="147"/>
      <c r="C41" s="148">
        <v>14</v>
      </c>
      <c r="D41" s="347" t="s">
        <v>93</v>
      </c>
      <c r="E41" s="347"/>
      <c r="F41" s="149" t="str">
        <f>H3</f>
        <v>M26</v>
      </c>
      <c r="G41" s="150" t="s">
        <v>12</v>
      </c>
      <c r="H41" s="151" t="str">
        <f>H2</f>
        <v>M25</v>
      </c>
      <c r="I41" s="152"/>
      <c r="J41" s="150" t="s">
        <v>13</v>
      </c>
      <c r="K41" s="153"/>
    </row>
    <row r="42" spans="2:11" ht="13.5" hidden="1">
      <c r="B42" s="147"/>
      <c r="C42" s="148">
        <v>15</v>
      </c>
      <c r="D42" s="347" t="s">
        <v>93</v>
      </c>
      <c r="E42" s="347"/>
      <c r="F42" s="149" t="str">
        <f>H8</f>
        <v>M10</v>
      </c>
      <c r="G42" s="150" t="s">
        <v>12</v>
      </c>
      <c r="H42" s="151" t="str">
        <f>H4</f>
        <v>M27</v>
      </c>
      <c r="I42" s="160"/>
      <c r="J42" s="150" t="s">
        <v>13</v>
      </c>
      <c r="K42" s="161"/>
    </row>
    <row r="43" spans="2:11" ht="13.5" hidden="1">
      <c r="B43" s="147"/>
      <c r="C43" s="163">
        <v>22</v>
      </c>
      <c r="D43" s="347" t="s">
        <v>92</v>
      </c>
      <c r="E43" s="347"/>
      <c r="F43" s="164" t="str">
        <f>B6</f>
        <v>M29</v>
      </c>
      <c r="G43" s="120" t="s">
        <v>12</v>
      </c>
      <c r="H43" s="165" t="str">
        <f>B9</f>
        <v>M11</v>
      </c>
      <c r="I43" s="130"/>
      <c r="J43" s="120" t="s">
        <v>13</v>
      </c>
      <c r="K43" s="131"/>
    </row>
    <row r="44" spans="2:11" ht="13.5" hidden="1">
      <c r="B44" s="162"/>
      <c r="C44" s="163">
        <v>23</v>
      </c>
      <c r="D44" s="347" t="s">
        <v>92</v>
      </c>
      <c r="E44" s="347"/>
      <c r="F44" s="164" t="str">
        <f>B5</f>
        <v>M28</v>
      </c>
      <c r="G44" s="120" t="s">
        <v>12</v>
      </c>
      <c r="H44" s="165" t="str">
        <f>B10</f>
        <v>M12</v>
      </c>
      <c r="I44" s="166"/>
      <c r="J44" s="120" t="s">
        <v>13</v>
      </c>
      <c r="K44" s="167"/>
    </row>
    <row r="45" spans="2:11" ht="13.5" hidden="1">
      <c r="B45" s="125"/>
      <c r="C45" s="126">
        <v>9</v>
      </c>
      <c r="D45" s="347" t="s">
        <v>92</v>
      </c>
      <c r="E45" s="347"/>
      <c r="F45" s="127" t="str">
        <f>B8</f>
        <v>M10</v>
      </c>
      <c r="G45" s="128" t="s">
        <v>12</v>
      </c>
      <c r="H45" s="129" t="str">
        <f>B2</f>
        <v>M25</v>
      </c>
      <c r="I45" s="130"/>
      <c r="J45" s="128" t="s">
        <v>13</v>
      </c>
      <c r="K45" s="131"/>
    </row>
    <row r="46" spans="2:11" ht="13.5" hidden="1">
      <c r="B46" s="132"/>
      <c r="C46" s="133">
        <v>27</v>
      </c>
      <c r="D46" s="347" t="s">
        <v>92</v>
      </c>
      <c r="E46" s="347"/>
      <c r="F46" s="136" t="str">
        <f>B3</f>
        <v>M26</v>
      </c>
      <c r="G46" s="137" t="s">
        <v>12</v>
      </c>
      <c r="H46" s="138" t="str">
        <f>B9</f>
        <v>M11</v>
      </c>
      <c r="I46" s="130"/>
      <c r="J46" s="137" t="s">
        <v>13</v>
      </c>
      <c r="K46" s="131"/>
    </row>
    <row r="47" spans="2:11" ht="13.5" hidden="1">
      <c r="B47" s="147"/>
      <c r="C47" s="148">
        <v>17</v>
      </c>
      <c r="D47" s="347" t="s">
        <v>93</v>
      </c>
      <c r="E47" s="347"/>
      <c r="F47" s="149" t="str">
        <f>H7</f>
        <v>M30</v>
      </c>
      <c r="G47" s="150" t="s">
        <v>12</v>
      </c>
      <c r="H47" s="151" t="str">
        <f>H5</f>
        <v>M28</v>
      </c>
      <c r="I47" s="152"/>
      <c r="J47" s="150" t="s">
        <v>13</v>
      </c>
      <c r="K47" s="153"/>
    </row>
    <row r="48" spans="2:11" ht="13.5" hidden="1">
      <c r="B48" s="147"/>
      <c r="C48" s="148">
        <v>18</v>
      </c>
      <c r="D48" s="347" t="s">
        <v>93</v>
      </c>
      <c r="E48" s="347"/>
      <c r="F48" s="149" t="str">
        <f>H6</f>
        <v>M29</v>
      </c>
      <c r="G48" s="150" t="s">
        <v>12</v>
      </c>
      <c r="H48" s="151" t="str">
        <f>H8</f>
        <v>M10</v>
      </c>
      <c r="I48" s="154"/>
      <c r="J48" s="150" t="s">
        <v>13</v>
      </c>
      <c r="K48" s="155"/>
    </row>
    <row r="49" spans="2:11" ht="13.5" hidden="1">
      <c r="B49" s="156"/>
      <c r="C49" s="157">
        <v>12</v>
      </c>
      <c r="D49" s="347" t="s">
        <v>92</v>
      </c>
      <c r="E49" s="347"/>
      <c r="F49" s="158" t="str">
        <f>B8</f>
        <v>M10</v>
      </c>
      <c r="G49" s="146" t="s">
        <v>12</v>
      </c>
      <c r="H49" s="159" t="str">
        <f>B3</f>
        <v>M26</v>
      </c>
      <c r="I49" s="130"/>
      <c r="J49" s="146" t="s">
        <v>13</v>
      </c>
      <c r="K49" s="131"/>
    </row>
    <row r="50" spans="2:11" ht="13.5" hidden="1">
      <c r="B50" s="147"/>
      <c r="C50" s="148">
        <v>21</v>
      </c>
      <c r="D50" s="347" t="s">
        <v>93</v>
      </c>
      <c r="E50" s="347"/>
      <c r="F50" s="149" t="str">
        <f>H2</f>
        <v>M25</v>
      </c>
      <c r="G50" s="150" t="s">
        <v>12</v>
      </c>
      <c r="H50" s="151" t="str">
        <f>H5</f>
        <v>M28</v>
      </c>
      <c r="I50" s="152"/>
      <c r="J50" s="150" t="s">
        <v>13</v>
      </c>
      <c r="K50" s="153"/>
    </row>
    <row r="51" spans="2:11" ht="13.5" hidden="1">
      <c r="B51" s="147"/>
      <c r="C51" s="148">
        <v>22</v>
      </c>
      <c r="D51" s="347" t="s">
        <v>93</v>
      </c>
      <c r="E51" s="347"/>
      <c r="F51" s="149" t="str">
        <f>H8</f>
        <v>M10</v>
      </c>
      <c r="G51" s="150" t="s">
        <v>12</v>
      </c>
      <c r="H51" s="151" t="str">
        <f>H3</f>
        <v>M26</v>
      </c>
      <c r="I51" s="160"/>
      <c r="J51" s="150" t="s">
        <v>13</v>
      </c>
      <c r="K51" s="161"/>
    </row>
    <row r="52" spans="2:11" ht="13.5" hidden="1">
      <c r="B52" s="147"/>
      <c r="C52" s="163">
        <v>33</v>
      </c>
      <c r="D52" s="347" t="s">
        <v>92</v>
      </c>
      <c r="E52" s="347"/>
      <c r="F52" s="164" t="str">
        <f>B9</f>
        <v>M11</v>
      </c>
      <c r="G52" s="120" t="s">
        <v>12</v>
      </c>
      <c r="H52" s="165" t="str">
        <f>B2</f>
        <v>M25</v>
      </c>
      <c r="I52" s="166"/>
      <c r="J52" s="120" t="s">
        <v>13</v>
      </c>
      <c r="K52" s="167"/>
    </row>
    <row r="53" spans="2:11" ht="13.5" hidden="1">
      <c r="B53" s="147"/>
      <c r="C53" s="148">
        <v>25</v>
      </c>
      <c r="D53" s="347" t="s">
        <v>93</v>
      </c>
      <c r="E53" s="347"/>
      <c r="F53" s="149" t="str">
        <f>H4</f>
        <v>M27</v>
      </c>
      <c r="G53" s="150" t="s">
        <v>12</v>
      </c>
      <c r="H53" s="151" t="str">
        <f>H6</f>
        <v>M29</v>
      </c>
      <c r="I53" s="152"/>
      <c r="J53" s="150" t="s">
        <v>13</v>
      </c>
      <c r="K53" s="153"/>
    </row>
    <row r="54" spans="2:11" ht="13.5" hidden="1">
      <c r="B54" s="147"/>
      <c r="C54" s="148">
        <v>26</v>
      </c>
      <c r="D54" s="347" t="s">
        <v>93</v>
      </c>
      <c r="E54" s="347"/>
      <c r="F54" s="149" t="str">
        <f>H7</f>
        <v>M30</v>
      </c>
      <c r="G54" s="150" t="s">
        <v>12</v>
      </c>
      <c r="H54" s="151" t="str">
        <f>H3</f>
        <v>M26</v>
      </c>
      <c r="I54" s="160"/>
      <c r="J54" s="150" t="s">
        <v>13</v>
      </c>
      <c r="K54" s="161"/>
    </row>
    <row r="55" spans="2:11" ht="13.5" hidden="1">
      <c r="B55" s="147"/>
      <c r="C55" s="163">
        <v>36</v>
      </c>
      <c r="D55" s="347" t="s">
        <v>92</v>
      </c>
      <c r="E55" s="347"/>
      <c r="F55" s="164" t="str">
        <f>B10</f>
        <v>M12</v>
      </c>
      <c r="G55" s="120" t="s">
        <v>12</v>
      </c>
      <c r="H55" s="165" t="str">
        <f>B7</f>
        <v>M30</v>
      </c>
      <c r="I55" s="166"/>
      <c r="J55" s="120" t="s">
        <v>13</v>
      </c>
      <c r="K55" s="167"/>
    </row>
    <row r="56" spans="2:11" ht="13.5" hidden="1">
      <c r="B56" s="147"/>
      <c r="C56" s="148">
        <v>29</v>
      </c>
      <c r="D56" s="347" t="s">
        <v>93</v>
      </c>
      <c r="E56" s="347"/>
      <c r="F56" s="149" t="str">
        <f>H2</f>
        <v>M25</v>
      </c>
      <c r="G56" s="150" t="s">
        <v>12</v>
      </c>
      <c r="H56" s="151" t="str">
        <f>H8</f>
        <v>M10</v>
      </c>
      <c r="I56" s="152"/>
      <c r="J56" s="150" t="s">
        <v>13</v>
      </c>
      <c r="K56" s="153"/>
    </row>
    <row r="57" spans="2:11" ht="13.5" hidden="1">
      <c r="B57" s="147"/>
      <c r="C57" s="148">
        <v>30</v>
      </c>
      <c r="D57" s="347" t="s">
        <v>93</v>
      </c>
      <c r="E57" s="347"/>
      <c r="F57" s="149" t="str">
        <f>H5</f>
        <v>M28</v>
      </c>
      <c r="G57" s="150" t="s">
        <v>12</v>
      </c>
      <c r="H57" s="151" t="str">
        <f>H4</f>
        <v>M27</v>
      </c>
      <c r="I57" s="160"/>
      <c r="J57" s="150" t="s">
        <v>13</v>
      </c>
      <c r="K57" s="161"/>
    </row>
    <row r="58" spans="2:11" ht="13.5" hidden="1">
      <c r="B58" s="147"/>
      <c r="C58" s="163">
        <v>41</v>
      </c>
      <c r="D58" s="347" t="s">
        <v>92</v>
      </c>
      <c r="E58" s="347"/>
      <c r="F58" s="164" t="str">
        <f>B9</f>
        <v>M11</v>
      </c>
      <c r="G58" s="120" t="s">
        <v>12</v>
      </c>
      <c r="H58" s="165" t="str">
        <f>B8</f>
        <v>M10</v>
      </c>
      <c r="I58" s="130"/>
      <c r="J58" s="120" t="s">
        <v>13</v>
      </c>
      <c r="K58" s="131"/>
    </row>
    <row r="59" spans="2:11" ht="13.5" hidden="1">
      <c r="B59" s="162"/>
      <c r="C59" s="163">
        <v>42</v>
      </c>
      <c r="D59" s="347" t="s">
        <v>92</v>
      </c>
      <c r="E59" s="347"/>
      <c r="F59" s="164" t="str">
        <f>B10</f>
        <v>M12</v>
      </c>
      <c r="G59" s="120" t="s">
        <v>12</v>
      </c>
      <c r="H59" s="165" t="str">
        <f>B4</f>
        <v>M27</v>
      </c>
      <c r="I59" s="166"/>
      <c r="J59" s="120" t="s">
        <v>13</v>
      </c>
      <c r="K59" s="167"/>
    </row>
    <row r="60" spans="2:11" ht="13.5" hidden="1">
      <c r="B60" s="147"/>
      <c r="C60" s="148">
        <v>32</v>
      </c>
      <c r="D60" s="347" t="s">
        <v>93</v>
      </c>
      <c r="E60" s="347"/>
      <c r="F60" s="149" t="str">
        <f>H8</f>
        <v>M10</v>
      </c>
      <c r="G60" s="150" t="s">
        <v>12</v>
      </c>
      <c r="H60" s="151" t="str">
        <f>H7</f>
        <v>M30</v>
      </c>
      <c r="I60" s="152"/>
      <c r="J60" s="150" t="s">
        <v>13</v>
      </c>
      <c r="K60" s="153"/>
    </row>
    <row r="61" spans="2:11" ht="13.5" hidden="1">
      <c r="B61" s="147"/>
      <c r="C61" s="148">
        <v>33</v>
      </c>
      <c r="D61" s="347" t="s">
        <v>93</v>
      </c>
      <c r="E61" s="347"/>
      <c r="F61" s="149" t="str">
        <f>H6</f>
        <v>M29</v>
      </c>
      <c r="G61" s="150" t="s">
        <v>12</v>
      </c>
      <c r="H61" s="151" t="str">
        <f>H3</f>
        <v>M26</v>
      </c>
      <c r="I61" s="160"/>
      <c r="J61" s="150" t="s">
        <v>13</v>
      </c>
      <c r="K61" s="161"/>
    </row>
    <row r="62" spans="2:11" ht="13.5" hidden="1">
      <c r="B62" s="147"/>
      <c r="C62" s="163">
        <v>47</v>
      </c>
      <c r="D62" s="347" t="s">
        <v>92</v>
      </c>
      <c r="E62" s="347"/>
      <c r="F62" s="164" t="str">
        <f>B3</f>
        <v>M26</v>
      </c>
      <c r="G62" s="120" t="s">
        <v>12</v>
      </c>
      <c r="H62" s="165" t="str">
        <f>B10</f>
        <v>M12</v>
      </c>
      <c r="I62" s="166"/>
      <c r="J62" s="120" t="s">
        <v>13</v>
      </c>
      <c r="K62" s="167"/>
    </row>
    <row r="63" spans="2:11" ht="13.5" hidden="1">
      <c r="B63" s="156"/>
      <c r="C63" s="157">
        <v>20</v>
      </c>
      <c r="D63" s="347" t="s">
        <v>92</v>
      </c>
      <c r="E63" s="347"/>
      <c r="F63" s="158" t="str">
        <f>B8</f>
        <v>M10</v>
      </c>
      <c r="G63" s="146" t="s">
        <v>12</v>
      </c>
      <c r="H63" s="159" t="str">
        <f>B7</f>
        <v>M30</v>
      </c>
      <c r="I63" s="130"/>
      <c r="J63" s="146" t="s">
        <v>13</v>
      </c>
      <c r="K63" s="131"/>
    </row>
    <row r="64" spans="2:11" ht="13.5" hidden="1">
      <c r="B64" s="147"/>
      <c r="C64" s="148">
        <v>36</v>
      </c>
      <c r="D64" s="347" t="s">
        <v>93</v>
      </c>
      <c r="E64" s="347"/>
      <c r="F64" s="149" t="str">
        <f>H4</f>
        <v>M27</v>
      </c>
      <c r="G64" s="150" t="s">
        <v>12</v>
      </c>
      <c r="H64" s="151" t="str">
        <f>H7</f>
        <v>M30</v>
      </c>
      <c r="I64" s="152"/>
      <c r="J64" s="150" t="s">
        <v>13</v>
      </c>
      <c r="K64" s="153"/>
    </row>
    <row r="65" spans="2:11" ht="13.5" hidden="1">
      <c r="B65" s="147"/>
      <c r="C65" s="148">
        <v>37</v>
      </c>
      <c r="D65" s="347" t="s">
        <v>93</v>
      </c>
      <c r="E65" s="347"/>
      <c r="F65" s="149" t="str">
        <f>H6</f>
        <v>M29</v>
      </c>
      <c r="G65" s="150" t="s">
        <v>12</v>
      </c>
      <c r="H65" s="151" t="str">
        <f>H2</f>
        <v>M25</v>
      </c>
      <c r="I65" s="160"/>
      <c r="J65" s="150" t="s">
        <v>13</v>
      </c>
      <c r="K65" s="161"/>
    </row>
    <row r="66" spans="2:11" ht="13.5" hidden="1">
      <c r="B66" s="147"/>
      <c r="C66" s="163">
        <v>51</v>
      </c>
      <c r="D66" s="346" t="s">
        <v>92</v>
      </c>
      <c r="E66" s="346"/>
      <c r="F66" s="164" t="str">
        <f>B9</f>
        <v>M11</v>
      </c>
      <c r="G66" s="120" t="s">
        <v>12</v>
      </c>
      <c r="H66" s="165" t="str">
        <f>B7</f>
        <v>M30</v>
      </c>
      <c r="I66" s="166"/>
      <c r="J66" s="120" t="s">
        <v>13</v>
      </c>
      <c r="K66" s="167"/>
    </row>
    <row r="67" spans="2:11" ht="13.5" hidden="1">
      <c r="B67" s="162"/>
      <c r="C67" s="163">
        <v>40</v>
      </c>
      <c r="D67" s="95" t="s">
        <v>93</v>
      </c>
      <c r="E67" s="49"/>
      <c r="F67" s="164" t="str">
        <f>H5</f>
        <v>M28</v>
      </c>
      <c r="G67" s="120" t="s">
        <v>12</v>
      </c>
      <c r="H67" s="165" t="str">
        <f>H8</f>
        <v>M10</v>
      </c>
      <c r="I67" s="169"/>
      <c r="J67" s="120" t="s">
        <v>13</v>
      </c>
      <c r="K67" s="170"/>
    </row>
    <row r="68" spans="2:11" ht="13.5" hidden="1">
      <c r="B68" s="162"/>
      <c r="C68" s="163">
        <v>56</v>
      </c>
      <c r="D68" s="95" t="s">
        <v>92</v>
      </c>
      <c r="E68" s="95"/>
      <c r="F68" s="164" t="str">
        <f>B10</f>
        <v>M12</v>
      </c>
      <c r="G68" s="120" t="s">
        <v>12</v>
      </c>
      <c r="H68" s="165" t="str">
        <f>B9</f>
        <v>M11</v>
      </c>
      <c r="I68" s="130"/>
      <c r="J68" s="120" t="s">
        <v>13</v>
      </c>
      <c r="K68" s="131"/>
    </row>
  </sheetData>
  <sheetProtection password="E760" sheet="1" objects="1" scenarios="1"/>
  <mergeCells count="72">
    <mergeCell ref="D66:E66"/>
    <mergeCell ref="D26:E26"/>
    <mergeCell ref="D44:E44"/>
    <mergeCell ref="D43:E43"/>
    <mergeCell ref="D42:E42"/>
    <mergeCell ref="D41:E41"/>
    <mergeCell ref="D40:E40"/>
    <mergeCell ref="D39:E39"/>
    <mergeCell ref="D38:E38"/>
    <mergeCell ref="D37:E37"/>
    <mergeCell ref="D61:E61"/>
    <mergeCell ref="D62:E62"/>
    <mergeCell ref="D25:E25"/>
    <mergeCell ref="D63:E63"/>
    <mergeCell ref="D64:E64"/>
    <mergeCell ref="D65:E65"/>
    <mergeCell ref="D36:E36"/>
    <mergeCell ref="D35:E35"/>
    <mergeCell ref="D34:E34"/>
    <mergeCell ref="D33:E33"/>
    <mergeCell ref="D57:E57"/>
    <mergeCell ref="D58:E58"/>
    <mergeCell ref="D59:E59"/>
    <mergeCell ref="D27:E27"/>
    <mergeCell ref="D24:E24"/>
    <mergeCell ref="D60:E60"/>
    <mergeCell ref="D32:E32"/>
    <mergeCell ref="D31:E31"/>
    <mergeCell ref="D53:E53"/>
    <mergeCell ref="D54:E54"/>
    <mergeCell ref="D55:E55"/>
    <mergeCell ref="D22:E22"/>
    <mergeCell ref="D23:E23"/>
    <mergeCell ref="D56:E56"/>
    <mergeCell ref="D49:E49"/>
    <mergeCell ref="D50:E50"/>
    <mergeCell ref="D51:E51"/>
    <mergeCell ref="D52:E52"/>
    <mergeCell ref="D48:E48"/>
    <mergeCell ref="D20:E20"/>
    <mergeCell ref="D21:E21"/>
    <mergeCell ref="D45:E45"/>
    <mergeCell ref="D46:E46"/>
    <mergeCell ref="D18:E18"/>
    <mergeCell ref="D47:E47"/>
    <mergeCell ref="D19:E19"/>
    <mergeCell ref="D17:E17"/>
    <mergeCell ref="D15:E15"/>
    <mergeCell ref="D14:E14"/>
    <mergeCell ref="B8:E8"/>
    <mergeCell ref="H8:K8"/>
    <mergeCell ref="B9:E9"/>
    <mergeCell ref="B10:E10"/>
    <mergeCell ref="I11:K11"/>
    <mergeCell ref="D12:E12"/>
    <mergeCell ref="D13:E13"/>
    <mergeCell ref="D29:E29"/>
    <mergeCell ref="D30:E30"/>
    <mergeCell ref="B5:E5"/>
    <mergeCell ref="H5:K5"/>
    <mergeCell ref="B6:E6"/>
    <mergeCell ref="H6:K6"/>
    <mergeCell ref="B7:E7"/>
    <mergeCell ref="H7:K7"/>
    <mergeCell ref="D16:E16"/>
    <mergeCell ref="B1:E1"/>
    <mergeCell ref="B2:E2"/>
    <mergeCell ref="H2:K2"/>
    <mergeCell ref="B3:E3"/>
    <mergeCell ref="H3:K3"/>
    <mergeCell ref="B4:E4"/>
    <mergeCell ref="H4:K4"/>
  </mergeCells>
  <printOptions/>
  <pageMargins left="0.51" right="0.28" top="1.27" bottom="0.27" header="0.45" footer="0.35"/>
  <pageSetup horizontalDpi="300" verticalDpi="300" orientation="portrait" paperSize="9" scale="97" r:id="rId1"/>
  <headerFooter alignWithMargins="0">
    <oddHeader>&amp;C&amp;"Arial,Fett Kursiv"&amp;16&amp;E"Ministranten"-Fußballturnier&amp;11
&amp;16
Spielplan&amp;R18.12.2005
Stadionhalle Wiesloch</oddHeader>
  </headerFooter>
</worksheet>
</file>

<file path=xl/worksheets/sheet8.xml><?xml version="1.0" encoding="utf-8"?>
<worksheet xmlns="http://schemas.openxmlformats.org/spreadsheetml/2006/main" xmlns:r="http://schemas.openxmlformats.org/officeDocument/2006/relationships">
  <sheetPr codeName="Tabelle6"/>
  <dimension ref="A1:Z59"/>
  <sheetViews>
    <sheetView zoomScale="75" zoomScaleNormal="75" zoomScalePageLayoutView="0" workbookViewId="0" topLeftCell="E1">
      <selection activeCell="S27" sqref="S27"/>
    </sheetView>
  </sheetViews>
  <sheetFormatPr defaultColWidth="11.421875" defaultRowHeight="12.75"/>
  <cols>
    <col min="1" max="1" width="3.00390625" style="173" customWidth="1"/>
    <col min="2" max="2" width="22.421875" style="174" customWidth="1"/>
    <col min="3" max="3" width="2.28125" style="174" customWidth="1"/>
    <col min="4" max="4" width="22.00390625" style="174" customWidth="1"/>
    <col min="5" max="5" width="4.7109375" style="174" customWidth="1"/>
    <col min="6" max="6" width="2.140625" style="174" customWidth="1"/>
    <col min="7" max="7" width="4.7109375" style="174" customWidth="1"/>
    <col min="8" max="8" width="6.28125" style="174" customWidth="1"/>
    <col min="9" max="9" width="7.00390625" style="174" customWidth="1"/>
    <col min="10" max="10" width="1.7109375" style="174" customWidth="1"/>
    <col min="11" max="11" width="26.140625" style="175" customWidth="1"/>
    <col min="12" max="12" width="8.28125" style="175" customWidth="1"/>
    <col min="13" max="13" width="5.57421875" style="175" customWidth="1"/>
    <col min="14" max="14" width="5.28125" style="175" customWidth="1"/>
    <col min="15" max="15" width="2.140625" style="175" customWidth="1"/>
    <col min="16" max="16" width="5.421875" style="175" customWidth="1"/>
    <col min="17" max="17" width="5.57421875" style="175" customWidth="1"/>
    <col min="18" max="18" width="8.421875" style="175" customWidth="1"/>
    <col min="19" max="19" width="7.8515625" style="175" customWidth="1"/>
    <col min="20" max="20" width="7.28125" style="175" customWidth="1"/>
    <col min="21" max="26" width="7.421875" style="175" customWidth="1"/>
    <col min="27" max="16384" width="11.421875" style="177" customWidth="1"/>
  </cols>
  <sheetData>
    <row r="1" ht="47.25" customHeight="1">
      <c r="R1" s="176"/>
    </row>
    <row r="2" spans="1:26" ht="43.5" customHeight="1">
      <c r="A2" s="178" t="s">
        <v>28</v>
      </c>
      <c r="B2" s="179" t="s">
        <v>29</v>
      </c>
      <c r="C2" s="179"/>
      <c r="D2" s="179" t="s">
        <v>29</v>
      </c>
      <c r="E2" s="353" t="s">
        <v>10</v>
      </c>
      <c r="F2" s="353"/>
      <c r="G2" s="353"/>
      <c r="H2" s="180" t="s">
        <v>30</v>
      </c>
      <c r="I2" s="180" t="s">
        <v>31</v>
      </c>
      <c r="J2" s="16"/>
      <c r="K2" s="179" t="s">
        <v>0</v>
      </c>
      <c r="L2" s="181" t="s">
        <v>32</v>
      </c>
      <c r="M2" s="181" t="s">
        <v>1</v>
      </c>
      <c r="N2" s="354" t="s">
        <v>2</v>
      </c>
      <c r="O2" s="354"/>
      <c r="P2" s="354"/>
      <c r="Q2" s="181" t="s">
        <v>33</v>
      </c>
      <c r="R2" s="176" t="s">
        <v>37</v>
      </c>
      <c r="S2" s="175" t="s">
        <v>34</v>
      </c>
      <c r="T2" s="175" t="s">
        <v>35</v>
      </c>
      <c r="U2" s="175" t="s">
        <v>36</v>
      </c>
      <c r="V2" s="175" t="s">
        <v>94</v>
      </c>
      <c r="W2" s="175" t="s">
        <v>95</v>
      </c>
      <c r="X2" s="175" t="s">
        <v>96</v>
      </c>
      <c r="Y2" s="175" t="s">
        <v>97</v>
      </c>
      <c r="Z2" s="175" t="s">
        <v>98</v>
      </c>
    </row>
    <row r="3" spans="1:26" ht="12.75">
      <c r="A3" s="182"/>
      <c r="B3" s="183" t="str">
        <f>Spielplan2!$F12</f>
        <v>M28</v>
      </c>
      <c r="C3" s="184" t="s">
        <v>12</v>
      </c>
      <c r="D3" s="185" t="str">
        <f>Spielplan2!$H12</f>
        <v>M29</v>
      </c>
      <c r="E3" s="179">
        <f>IF(Spielplan2!$I12="","",Spielplan2!$I12)</f>
      </c>
      <c r="F3" s="179" t="s">
        <v>13</v>
      </c>
      <c r="G3" s="179">
        <f>IF(Spielplan2!$K12="","",Spielplan2!$K12)</f>
      </c>
      <c r="H3" s="186">
        <f aca="true" t="shared" si="0" ref="H3:H59">IF(OR($E3="",$G3=""),"",IF(E3&gt;G3,3,IF(E3=G3,1,0)))</f>
      </c>
      <c r="I3" s="186">
        <f aca="true" t="shared" si="1" ref="I3:I59">IF(OR($E3="",$G3=""),"",IF(G3&gt;E3,3,IF(E3=G3,1,0)))</f>
      </c>
      <c r="K3" s="187" t="str">
        <f>Vorgaben!A17</f>
        <v>M25</v>
      </c>
      <c r="L3" s="19">
        <f>SUM(S3:Z3)</f>
        <v>5</v>
      </c>
      <c r="M3" s="19">
        <f>SUM(H5,I13,I20,I28,I35,H45,H55,H59)</f>
        <v>15</v>
      </c>
      <c r="N3" s="179">
        <f>SUM(E5,G13,G20,G28,G35,E45,G55,G59)</f>
        <v>9</v>
      </c>
      <c r="O3" s="179" t="s">
        <v>13</v>
      </c>
      <c r="P3" s="179">
        <f>SUM(G5,E13,E20,E28,E35,G45,G55,G59)</f>
        <v>0</v>
      </c>
      <c r="Q3" s="179">
        <f aca="true" t="shared" si="2" ref="Q3:Q11">N3-P3</f>
        <v>9</v>
      </c>
      <c r="R3" s="175">
        <f>SUM(L3:L11)/2</f>
        <v>6</v>
      </c>
      <c r="S3" s="175">
        <f>IF(OR($E5="",$G5=""),0,1)</f>
        <v>1</v>
      </c>
      <c r="T3" s="175">
        <f>IF(OR($E13="",$G13=""),0,1)</f>
        <v>0</v>
      </c>
      <c r="U3" s="175">
        <f>IF(OR($E20="",$G20=""),0,1)</f>
        <v>1</v>
      </c>
      <c r="V3" s="175">
        <f>IF(OR($E28="",$G28=""),0,1)</f>
        <v>0</v>
      </c>
      <c r="W3" s="175">
        <f>IF(OR($E35="",$G35=""),0,1)</f>
        <v>0</v>
      </c>
      <c r="X3" s="175">
        <f>IF(OR($E45="",$G45=""),0,1)</f>
        <v>1</v>
      </c>
      <c r="Y3" s="175">
        <f>IF(OR($E55="",$G55=""),0,1)</f>
        <v>1</v>
      </c>
      <c r="Z3" s="175">
        <f>IF(OR($E59="",$G59=""),0,1)</f>
        <v>1</v>
      </c>
    </row>
    <row r="4" spans="1:26" ht="12.75">
      <c r="A4" s="182">
        <f>Spielplan2!$C28</f>
        <v>2</v>
      </c>
      <c r="B4" s="183" t="str">
        <f>Spielplan2!$F28</f>
        <v>M10</v>
      </c>
      <c r="C4" s="184" t="s">
        <v>12</v>
      </c>
      <c r="D4" s="185" t="str">
        <f>Spielplan2!$H28</f>
        <v>M12</v>
      </c>
      <c r="E4" s="179">
        <f>IF(Spielplan2!$I28="","",Spielplan2!$I28)</f>
      </c>
      <c r="F4" s="179" t="s">
        <v>13</v>
      </c>
      <c r="G4" s="179">
        <f>IF(Spielplan2!$K28="","",Spielplan2!$K28)</f>
      </c>
      <c r="H4" s="186">
        <f t="shared" si="0"/>
      </c>
      <c r="I4" s="186">
        <f t="shared" si="1"/>
      </c>
      <c r="K4" s="187" t="str">
        <f>Vorgaben!A18</f>
        <v>M26</v>
      </c>
      <c r="L4" s="19">
        <f aca="true" t="shared" si="3" ref="L4:L11">SUM(S4:Z4)</f>
        <v>1</v>
      </c>
      <c r="M4" s="19">
        <f>SUM(I5,H14,H23,H29,I34,I40,H49,I54)</f>
        <v>0</v>
      </c>
      <c r="N4" s="179">
        <f>SUM(G5,E14,E23,E29,G34,G40,E49,G54)</f>
        <v>0</v>
      </c>
      <c r="O4" s="179" t="s">
        <v>13</v>
      </c>
      <c r="P4" s="179">
        <f>SUM(E5,G14,G23,G29,E34,E40,G49,E54)</f>
        <v>1</v>
      </c>
      <c r="Q4" s="179">
        <f t="shared" si="2"/>
        <v>-1</v>
      </c>
      <c r="S4" s="175">
        <f>IF(OR($E5="",$G5=""),0,1)</f>
        <v>1</v>
      </c>
      <c r="T4" s="175">
        <f>IF(OR($E14="",$G14=""),0,1)</f>
        <v>0</v>
      </c>
      <c r="U4" s="175">
        <f>IF(OR($E23="",$G23=""),0,1)</f>
        <v>0</v>
      </c>
      <c r="V4" s="175">
        <f>IF(OR($E29="",$G29=""),0,1)</f>
        <v>0</v>
      </c>
      <c r="W4" s="175">
        <f>IF(OR($E34="",$G34=""),0,1)</f>
        <v>0</v>
      </c>
      <c r="X4" s="175">
        <f>IF(OR($E40="",$G40=""),0,1)</f>
        <v>0</v>
      </c>
      <c r="Y4" s="175">
        <f>IF(OR($E49="",$G49=""),0,1)</f>
        <v>0</v>
      </c>
      <c r="Z4" s="175">
        <f>IF(OR($E54="",$G54=""),0,1)</f>
        <v>0</v>
      </c>
    </row>
    <row r="5" spans="1:26" ht="12.75">
      <c r="A5" s="182">
        <f>Spielplan2!$C13</f>
        <v>2</v>
      </c>
      <c r="B5" s="183" t="str">
        <f>Spielplan2!$F13</f>
        <v>M25</v>
      </c>
      <c r="C5" s="184" t="s">
        <v>12</v>
      </c>
      <c r="D5" s="185" t="str">
        <f>Spielplan2!$H13</f>
        <v>M26</v>
      </c>
      <c r="E5" s="179">
        <f>IF(Spielplan2!$I13="","",Spielplan2!$I13)</f>
        <v>1</v>
      </c>
      <c r="F5" s="179" t="s">
        <v>13</v>
      </c>
      <c r="G5" s="179">
        <f>IF(Spielplan2!$K13="","",Spielplan2!$K13)</f>
        <v>0</v>
      </c>
      <c r="H5" s="186">
        <f t="shared" si="0"/>
        <v>3</v>
      </c>
      <c r="I5" s="186">
        <f t="shared" si="1"/>
        <v>0</v>
      </c>
      <c r="K5" s="187" t="str">
        <f>Vorgaben!A19</f>
        <v>M27</v>
      </c>
      <c r="L5" s="19">
        <f t="shared" si="3"/>
        <v>2</v>
      </c>
      <c r="M5" s="19">
        <f>SUM(I8,H15,I23,H33,H39,I44,H50,I59)</f>
        <v>1</v>
      </c>
      <c r="N5" s="179">
        <f>SUM(G8,E15,G23,E33,E39,G44,E50,G59)</f>
        <v>0</v>
      </c>
      <c r="O5" s="179" t="s">
        <v>13</v>
      </c>
      <c r="P5" s="179">
        <f>SUM(E8,G15,E23,G33,G39,E44,G50,E59)</f>
        <v>2</v>
      </c>
      <c r="Q5" s="179">
        <f t="shared" si="2"/>
        <v>-2</v>
      </c>
      <c r="S5" s="175">
        <f>IF(OR($E8="",$G8=""),0,1)</f>
        <v>1</v>
      </c>
      <c r="T5" s="175">
        <f>IF(OR($E15="",$G15=""),0,1)</f>
        <v>0</v>
      </c>
      <c r="U5" s="175">
        <f>IF(OR($E23="",$G23=""),0,1)</f>
        <v>0</v>
      </c>
      <c r="V5" s="175">
        <f>IF(OR($E33="",$G33=""),0,1)</f>
        <v>0</v>
      </c>
      <c r="W5" s="175">
        <f>IF(OR($E39="",$G39=""),0,1)</f>
        <v>0</v>
      </c>
      <c r="X5" s="175">
        <f>IF(OR($E44="",$G44=""),0,1)</f>
        <v>0</v>
      </c>
      <c r="Y5" s="175">
        <f>IF(OR($E50="",$G50=""),0,1)</f>
        <v>0</v>
      </c>
      <c r="Z5" s="175">
        <f>IF(OR($E59="",$G59=""),0,1)</f>
        <v>1</v>
      </c>
    </row>
    <row r="6" spans="1:26" ht="12.75">
      <c r="A6" s="182">
        <f>Spielplan2!$C29</f>
        <v>3</v>
      </c>
      <c r="B6" s="183" t="str">
        <f>Spielplan2!$F29</f>
        <v>M26</v>
      </c>
      <c r="C6" s="184" t="s">
        <v>12</v>
      </c>
      <c r="D6" s="185" t="str">
        <f>Spielplan2!$H29</f>
        <v>M27</v>
      </c>
      <c r="E6" s="179">
        <f>IF(Spielplan2!$I29="","",Spielplan2!$I29)</f>
      </c>
      <c r="F6" s="179" t="s">
        <v>13</v>
      </c>
      <c r="G6" s="179">
        <f>IF(Spielplan2!$K29="","",Spielplan2!$K29)</f>
      </c>
      <c r="H6" s="186">
        <f t="shared" si="0"/>
      </c>
      <c r="I6" s="186">
        <f t="shared" si="1"/>
      </c>
      <c r="K6" s="187" t="str">
        <f>Vorgaben!A20</f>
        <v>M28</v>
      </c>
      <c r="L6" s="19">
        <f t="shared" si="3"/>
        <v>1</v>
      </c>
      <c r="M6" s="19">
        <f>SUM(H3,I9,H18,H25,I30,I39,I45,H54)</f>
        <v>0</v>
      </c>
      <c r="N6" s="179">
        <f>SUM(E3,G9,E18,E25,G30,G39,G45,E54)</f>
        <v>0</v>
      </c>
      <c r="O6" s="179" t="s">
        <v>13</v>
      </c>
      <c r="P6" s="179">
        <f>SUM(G3,E9,G18,G25,E30,E39,E45,G54)</f>
        <v>3</v>
      </c>
      <c r="Q6" s="179">
        <f t="shared" si="2"/>
        <v>-3</v>
      </c>
      <c r="S6" s="175">
        <f>IF(OR($E3="",$G3=""),0,1)</f>
        <v>0</v>
      </c>
      <c r="T6" s="175">
        <f>IF(OR($E9="",$G9=""),0,1)</f>
        <v>0</v>
      </c>
      <c r="U6" s="175">
        <f>IF(OR($E18="",$G18=""),0,1)</f>
        <v>0</v>
      </c>
      <c r="V6" s="175">
        <f>IF(OR($E25="",$G25=""),0,1)</f>
        <v>0</v>
      </c>
      <c r="W6" s="175">
        <f>IF(OR($E30="",$G30=""),0,1)</f>
        <v>0</v>
      </c>
      <c r="X6" s="175">
        <f>IF(OR($E39="",$G39=""),0,1)</f>
        <v>0</v>
      </c>
      <c r="Y6" s="175">
        <f>IF(OR($E45="",$G45=""),0,1)</f>
        <v>1</v>
      </c>
      <c r="Z6" s="175">
        <f>IF(OR($E54="",$G54=""),0,1)</f>
        <v>0</v>
      </c>
    </row>
    <row r="7" spans="1:26" ht="12.75">
      <c r="A7" s="182">
        <f>Spielplan2!$C30</f>
        <v>4</v>
      </c>
      <c r="B7" s="183" t="str">
        <f>Spielplan2!$F30</f>
        <v>M25</v>
      </c>
      <c r="C7" s="184" t="s">
        <v>12</v>
      </c>
      <c r="D7" s="185" t="str">
        <f>Spielplan2!$H30</f>
        <v>M30</v>
      </c>
      <c r="E7" s="179">
        <f>IF(Spielplan2!$I30="","",Spielplan2!$I30)</f>
      </c>
      <c r="F7" s="179" t="s">
        <v>13</v>
      </c>
      <c r="G7" s="179">
        <f>IF(Spielplan2!$K30="","",Spielplan2!$K30)</f>
      </c>
      <c r="H7" s="186">
        <f t="shared" si="0"/>
      </c>
      <c r="I7" s="186">
        <f t="shared" si="1"/>
      </c>
      <c r="K7" s="187" t="str">
        <f>Vorgaben!A21</f>
        <v>M29</v>
      </c>
      <c r="L7" s="19">
        <f t="shared" si="3"/>
        <v>1</v>
      </c>
      <c r="M7" s="19">
        <f>SUM(I3,H10,H19,H24,I33,H40,I48,I55)</f>
        <v>0</v>
      </c>
      <c r="N7" s="179">
        <f>SUM(G3,E10,E19,E24,G33,E40,G48,G55)</f>
        <v>0</v>
      </c>
      <c r="O7" s="179" t="s">
        <v>13</v>
      </c>
      <c r="P7" s="179">
        <f>SUM(E3,G10,G19,G24,E33,G40,E48,E55)</f>
        <v>4</v>
      </c>
      <c r="Q7" s="179">
        <f t="shared" si="2"/>
        <v>-4</v>
      </c>
      <c r="S7" s="175">
        <f>IF(OR($E3="",$G3=""),0,1)</f>
        <v>0</v>
      </c>
      <c r="T7" s="175">
        <f>IF(OR($E10="",$G10=""),0,1)</f>
        <v>0</v>
      </c>
      <c r="U7" s="175">
        <f>IF(OR($E19="",$G19=""),0,1)</f>
        <v>0</v>
      </c>
      <c r="V7" s="175">
        <f>IF(OR($E24="",$G24=""),0,1)</f>
        <v>0</v>
      </c>
      <c r="W7" s="175">
        <f>IF(OR($E33="",$G33=""),0,1)</f>
        <v>0</v>
      </c>
      <c r="X7" s="175">
        <f>IF(OR($E40="",$G40=""),0,1)</f>
        <v>0</v>
      </c>
      <c r="Y7" s="175">
        <f>IF(OR($E48="",$G48=""),0,1)</f>
        <v>0</v>
      </c>
      <c r="Z7" s="175">
        <f>IF(OR($E55="",$G55=""),0,1)</f>
        <v>1</v>
      </c>
    </row>
    <row r="8" spans="1:26" ht="12.75">
      <c r="A8" s="182">
        <f>Spielplan2!$C14</f>
        <v>3</v>
      </c>
      <c r="B8" s="183" t="str">
        <f>Spielplan2!$F14</f>
        <v>M30</v>
      </c>
      <c r="C8" s="184" t="s">
        <v>12</v>
      </c>
      <c r="D8" s="185" t="str">
        <f>Spielplan2!$H14</f>
        <v>M27</v>
      </c>
      <c r="E8" s="179">
        <f>IF(Spielplan2!$I14="","",Spielplan2!$I14)</f>
        <v>0</v>
      </c>
      <c r="F8" s="179" t="s">
        <v>13</v>
      </c>
      <c r="G8" s="179">
        <f>IF(Spielplan2!$K14="","",Spielplan2!$K14)</f>
        <v>0</v>
      </c>
      <c r="H8" s="186">
        <f t="shared" si="0"/>
        <v>1</v>
      </c>
      <c r="I8" s="186">
        <f t="shared" si="1"/>
        <v>1</v>
      </c>
      <c r="K8" s="187" t="str">
        <f>Vorgaben!A22</f>
        <v>M30</v>
      </c>
      <c r="L8" s="19">
        <f t="shared" si="3"/>
        <v>2</v>
      </c>
      <c r="M8" s="19">
        <f>SUM(H8,I14,H20,H30,I38,H48,I53,I57)</f>
        <v>1</v>
      </c>
      <c r="N8" s="179">
        <f>SUM(E8,G14,E20,E30,G38,E48,G53,G57)</f>
        <v>0</v>
      </c>
      <c r="O8" s="179" t="s">
        <v>13</v>
      </c>
      <c r="P8" s="179">
        <f>SUM(G8,E14,G20,G30,E38,G48,E53,E57)</f>
        <v>5</v>
      </c>
      <c r="Q8" s="179">
        <f t="shared" si="2"/>
        <v>-5</v>
      </c>
      <c r="R8" s="188"/>
      <c r="S8" s="175">
        <f>IF(OR($E8="",$G8=""),0,1)</f>
        <v>1</v>
      </c>
      <c r="T8" s="175">
        <f>IF(OR($E14="",$G14=""),0,1)</f>
        <v>0</v>
      </c>
      <c r="U8" s="175">
        <f>IF(OR($E20="",$G20=""),0,1)</f>
        <v>1</v>
      </c>
      <c r="V8" s="175">
        <f>IF(OR($E30="",$G30=""),0,1)</f>
        <v>0</v>
      </c>
      <c r="W8" s="175">
        <f>IF(OR($E38="",$G38=""),0,1)</f>
        <v>0</v>
      </c>
      <c r="X8" s="175">
        <f>IF(OR($E48="",$G48=""),0,1)</f>
        <v>0</v>
      </c>
      <c r="Y8" s="175">
        <f>IF(OR($E53="",$G53=""),0,1)</f>
        <v>0</v>
      </c>
      <c r="Z8" s="175">
        <f>IF(OR($E57="",$G57=""),0,1)</f>
        <v>0</v>
      </c>
    </row>
    <row r="9" spans="1:26" ht="12.75">
      <c r="A9" s="182">
        <f>Spielplan2!$C31</f>
        <v>7</v>
      </c>
      <c r="B9" s="183" t="str">
        <f>Spielplan2!$F31</f>
        <v>M11</v>
      </c>
      <c r="C9" s="184" t="s">
        <v>12</v>
      </c>
      <c r="D9" s="185" t="str">
        <f>Spielplan2!$H31</f>
        <v>M28</v>
      </c>
      <c r="E9" s="179">
        <f>IF(Spielplan2!$I31="","",Spielplan2!$I31)</f>
      </c>
      <c r="F9" s="179" t="s">
        <v>13</v>
      </c>
      <c r="G9" s="179">
        <f>IF(Spielplan2!$K31="","",Spielplan2!$K31)</f>
      </c>
      <c r="H9" s="186">
        <f t="shared" si="0"/>
      </c>
      <c r="I9" s="186">
        <f t="shared" si="1"/>
      </c>
      <c r="K9" s="187">
        <f>Vorgaben!A23</f>
        <v>0</v>
      </c>
      <c r="L9" s="19">
        <f t="shared" si="3"/>
        <v>0</v>
      </c>
      <c r="M9" s="19">
        <f>SUM(H4,I10,I18,H28,H34,I43,I50,H57)</f>
        <v>0</v>
      </c>
      <c r="N9" s="179">
        <f>SUM(E4,G10,G18,E28,E34,G43,G50,E57)</f>
        <v>0</v>
      </c>
      <c r="O9" s="179" t="s">
        <v>13</v>
      </c>
      <c r="P9" s="179">
        <f>SUM(G4,E10,E18,G28,G34,E43,E50,G57)</f>
        <v>0</v>
      </c>
      <c r="Q9" s="179">
        <f t="shared" si="2"/>
        <v>0</v>
      </c>
      <c r="R9" s="188"/>
      <c r="S9" s="175">
        <f>IF(OR($E4="",$G4=""),0,1)</f>
        <v>0</v>
      </c>
      <c r="T9" s="175">
        <f>IF(OR($E10="",$G10=""),0,1)</f>
        <v>0</v>
      </c>
      <c r="U9" s="175">
        <f>IF(OR($E18="",$G18=""),0,1)</f>
        <v>0</v>
      </c>
      <c r="V9" s="175">
        <f>IF(OR($E28="",$G28=""),0,1)</f>
        <v>0</v>
      </c>
      <c r="W9" s="175">
        <f>IF(OR($E34="",$G34=""),0,1)</f>
        <v>0</v>
      </c>
      <c r="X9" s="175">
        <f>IF(OR($E43="",$G43=""),0,1)</f>
        <v>0</v>
      </c>
      <c r="Y9" s="175">
        <f>IF(OR($E50="",$G50=""),0,1)</f>
        <v>0</v>
      </c>
      <c r="Z9" s="175">
        <f>IF(OR($E57="",$G57=""),0,1)</f>
        <v>0</v>
      </c>
    </row>
    <row r="10" spans="1:26" ht="12.75">
      <c r="A10" s="182">
        <f>Spielplan2!$C32</f>
        <v>4</v>
      </c>
      <c r="B10" s="183" t="str">
        <f>Spielplan2!$F32</f>
        <v>M29</v>
      </c>
      <c r="C10" s="184" t="s">
        <v>12</v>
      </c>
      <c r="D10" s="185" t="str">
        <f>Spielplan2!$H32</f>
        <v>M10</v>
      </c>
      <c r="E10" s="179">
        <f>IF(Spielplan2!$I32="","",Spielplan2!$I32)</f>
      </c>
      <c r="F10" s="179" t="s">
        <v>13</v>
      </c>
      <c r="G10" s="179">
        <f>IF(Spielplan2!$K32="","",Spielplan2!$K32)</f>
      </c>
      <c r="H10" s="186">
        <f t="shared" si="0"/>
      </c>
      <c r="I10" s="186">
        <f t="shared" si="1"/>
      </c>
      <c r="K10" s="187">
        <f>Vorgaben!A24</f>
        <v>0</v>
      </c>
      <c r="L10" s="19">
        <f t="shared" si="3"/>
        <v>0</v>
      </c>
      <c r="M10" s="19">
        <f>SUM(I4,H13,I19,I25,H38,H44,I49,H58)</f>
        <v>0</v>
      </c>
      <c r="N10" s="179">
        <f>SUM(G4,E13,G19,G25,E38,E44,G49,E58)</f>
        <v>0</v>
      </c>
      <c r="O10" s="179" t="s">
        <v>13</v>
      </c>
      <c r="P10" s="179">
        <f>SUM(E4,G13,E19,E25,G38,G44,E49,G58)</f>
        <v>0</v>
      </c>
      <c r="Q10" s="179">
        <f t="shared" si="2"/>
        <v>0</v>
      </c>
      <c r="R10" s="189"/>
      <c r="S10" s="175">
        <f>IF(OR($E4="",$G4=""),0,1)</f>
        <v>0</v>
      </c>
      <c r="T10" s="175">
        <f>IF(OR($E13="",$G13=""),0,1)</f>
        <v>0</v>
      </c>
      <c r="U10" s="175">
        <f>IF(OR($E19="",$G19=""),0,1)</f>
        <v>0</v>
      </c>
      <c r="V10" s="175">
        <f>IF(OR($E25="",$G25=""),0,1)</f>
        <v>0</v>
      </c>
      <c r="W10" s="175">
        <f>IF(OR($E38="",$G38=""),0,1)</f>
        <v>0</v>
      </c>
      <c r="X10" s="175">
        <f>IF(OR($E44="",$G44=""),0,1)</f>
        <v>0</v>
      </c>
      <c r="Y10" s="175">
        <f>IF(OR($E49="",$G49=""),0,1)</f>
        <v>0</v>
      </c>
      <c r="Z10" s="175">
        <f>IF(OR($E58="",$G58=""),0,1)</f>
        <v>0</v>
      </c>
    </row>
    <row r="11" spans="1:26" ht="12.75">
      <c r="A11" s="182">
        <f>Spielplan2!$C33</f>
        <v>7</v>
      </c>
      <c r="B11" s="183" t="str">
        <f>Spielplan2!$F33</f>
        <v>M28</v>
      </c>
      <c r="C11" s="184" t="s">
        <v>12</v>
      </c>
      <c r="D11" s="185" t="str">
        <f>Spielplan2!$H33</f>
        <v>M29</v>
      </c>
      <c r="E11" s="179">
        <f>IF(Spielplan2!$I33="","",Spielplan2!$I33)</f>
      </c>
      <c r="F11" s="179" t="s">
        <v>13</v>
      </c>
      <c r="G11" s="179">
        <f>IF(Spielplan2!$K33="","",Spielplan2!$K33)</f>
      </c>
      <c r="H11" s="186">
        <f t="shared" si="0"/>
      </c>
      <c r="I11" s="186">
        <f t="shared" si="1"/>
      </c>
      <c r="J11" s="25"/>
      <c r="K11" s="187">
        <f>Vorgaben!A25</f>
        <v>0</v>
      </c>
      <c r="L11" s="19">
        <f t="shared" si="3"/>
        <v>0</v>
      </c>
      <c r="M11" s="19">
        <f>SUM(H9,I15,I24,I29,H35,H43,H53,I58)</f>
        <v>0</v>
      </c>
      <c r="N11" s="179">
        <f>SUM(E9,G15,G24,G29,E35,E43,E53,G58)</f>
        <v>0</v>
      </c>
      <c r="O11" s="179" t="s">
        <v>13</v>
      </c>
      <c r="P11" s="179">
        <f>SUM(G9,E15,E24,E29,G35,G43,G53,E58)</f>
        <v>0</v>
      </c>
      <c r="Q11" s="179">
        <f t="shared" si="2"/>
        <v>0</v>
      </c>
      <c r="R11" s="25"/>
      <c r="S11" s="175">
        <f>IF(OR($E9="",$G9=""),0,1)</f>
        <v>0</v>
      </c>
      <c r="T11" s="175">
        <f>IF(OR($E15="",$G15=""),0,1)</f>
        <v>0</v>
      </c>
      <c r="U11" s="175">
        <f>IF(OR($E24="",$G24=""),0,1)</f>
        <v>0</v>
      </c>
      <c r="V11" s="175">
        <f>IF(OR($E29="",$G29=""),0,1)</f>
        <v>0</v>
      </c>
      <c r="W11" s="175">
        <f>IF(OR($E35="",$G35=""),0,1)</f>
        <v>0</v>
      </c>
      <c r="X11" s="175">
        <f>IF(OR($E43="",$G43=""),0,1)</f>
        <v>0</v>
      </c>
      <c r="Y11" s="175">
        <f>IF(OR($E53="",$G53=""),0,1)</f>
        <v>0</v>
      </c>
      <c r="Z11" s="175">
        <f>IF(OR($E58="",$G58=""),0,1)</f>
        <v>0</v>
      </c>
    </row>
    <row r="12" spans="1:17" ht="12.75">
      <c r="A12" s="182">
        <f>Spielplan2!$C34</f>
        <v>8</v>
      </c>
      <c r="B12" s="183" t="str">
        <f>Spielplan2!$F34</f>
        <v>M27</v>
      </c>
      <c r="C12" s="184" t="s">
        <v>12</v>
      </c>
      <c r="D12" s="185" t="str">
        <f>Spielplan2!$H34</f>
        <v>M25</v>
      </c>
      <c r="E12" s="179">
        <f>IF(Spielplan2!$I34="","",Spielplan2!$I34)</f>
      </c>
      <c r="F12" s="179" t="s">
        <v>13</v>
      </c>
      <c r="G12" s="179">
        <f>IF(Spielplan2!$K34="","",Spielplan2!$K34)</f>
      </c>
      <c r="H12" s="186">
        <f t="shared" si="0"/>
      </c>
      <c r="I12" s="186">
        <f t="shared" si="1"/>
      </c>
      <c r="K12" s="190"/>
      <c r="L12" s="19"/>
      <c r="M12" s="19"/>
      <c r="N12" s="179"/>
      <c r="O12" s="179"/>
      <c r="P12" s="179"/>
      <c r="Q12" s="179"/>
    </row>
    <row r="13" spans="1:17" ht="12.75">
      <c r="A13" s="182">
        <f>Spielplan2!$C35</f>
        <v>11</v>
      </c>
      <c r="B13" s="183" t="str">
        <f>Spielplan2!$F35</f>
        <v>M12</v>
      </c>
      <c r="C13" s="184" t="s">
        <v>12</v>
      </c>
      <c r="D13" s="185" t="str">
        <f>Spielplan2!$H35</f>
        <v>M25</v>
      </c>
      <c r="E13" s="179">
        <f>IF(Spielplan2!$I35="","",Spielplan2!$I35)</f>
      </c>
      <c r="F13" s="179" t="s">
        <v>13</v>
      </c>
      <c r="G13" s="179">
        <f>IF(Spielplan2!$K35="","",Spielplan2!$K35)</f>
      </c>
      <c r="H13" s="186">
        <f t="shared" si="0"/>
      </c>
      <c r="I13" s="186">
        <f t="shared" si="1"/>
      </c>
      <c r="K13" s="190"/>
      <c r="L13" s="19"/>
      <c r="M13" s="19"/>
      <c r="N13" s="179"/>
      <c r="O13" s="179"/>
      <c r="P13" s="179"/>
      <c r="Q13" s="179"/>
    </row>
    <row r="14" spans="1:18" ht="15.75" customHeight="1">
      <c r="A14" s="182">
        <f>Spielplan2!$C15</f>
        <v>4</v>
      </c>
      <c r="B14" s="183" t="str">
        <f>Spielplan2!$F15</f>
        <v>M26</v>
      </c>
      <c r="C14" s="184" t="s">
        <v>12</v>
      </c>
      <c r="D14" s="185" t="str">
        <f>Spielplan2!$H15</f>
        <v>M30</v>
      </c>
      <c r="E14" s="179">
        <f>IF(Spielplan2!$I15="","",Spielplan2!$I15)</f>
      </c>
      <c r="F14" s="179" t="s">
        <v>13</v>
      </c>
      <c r="G14" s="179">
        <f>IF(Spielplan2!$K15="","",Spielplan2!$K15)</f>
      </c>
      <c r="H14" s="186">
        <f t="shared" si="0"/>
      </c>
      <c r="I14" s="186">
        <f t="shared" si="1"/>
      </c>
      <c r="K14" s="190"/>
      <c r="L14" s="19"/>
      <c r="M14" s="19"/>
      <c r="N14" s="179"/>
      <c r="O14" s="179"/>
      <c r="P14" s="179"/>
      <c r="Q14" s="179"/>
      <c r="R14" s="355" t="s">
        <v>38</v>
      </c>
    </row>
    <row r="15" spans="1:18" ht="12.75" customHeight="1">
      <c r="A15" s="182">
        <f>Spielplan2!$C36</f>
        <v>13</v>
      </c>
      <c r="B15" s="183" t="str">
        <f>Spielplan2!$F36</f>
        <v>M27</v>
      </c>
      <c r="C15" s="184" t="s">
        <v>12</v>
      </c>
      <c r="D15" s="185" t="str">
        <f>Spielplan2!$H36</f>
        <v>M11</v>
      </c>
      <c r="E15" s="179">
        <f>IF(Spielplan2!$I36="","",Spielplan2!$I36)</f>
      </c>
      <c r="F15" s="179" t="s">
        <v>13</v>
      </c>
      <c r="G15" s="179">
        <f>IF(Spielplan2!$K36="","",Spielplan2!$K36)</f>
      </c>
      <c r="H15" s="186">
        <f t="shared" si="0"/>
      </c>
      <c r="I15" s="186">
        <f t="shared" si="1"/>
      </c>
      <c r="K15" s="356" t="s">
        <v>5</v>
      </c>
      <c r="L15" s="353" t="s">
        <v>32</v>
      </c>
      <c r="M15" s="353" t="s">
        <v>1</v>
      </c>
      <c r="N15" s="353" t="s">
        <v>2</v>
      </c>
      <c r="O15" s="353"/>
      <c r="P15" s="353"/>
      <c r="Q15" s="353" t="s">
        <v>33</v>
      </c>
      <c r="R15" s="355"/>
    </row>
    <row r="16" spans="1:18" ht="12.75" customHeight="1">
      <c r="A16" s="182">
        <f>Spielplan2!$C38</f>
        <v>10</v>
      </c>
      <c r="B16" s="183" t="str">
        <f>Spielplan2!$F38</f>
        <v>M26</v>
      </c>
      <c r="C16" s="184" t="s">
        <v>12</v>
      </c>
      <c r="D16" s="185" t="str">
        <f>Spielplan2!$H38</f>
        <v>M28</v>
      </c>
      <c r="E16" s="179">
        <f>IF(Spielplan2!$I38="","",Spielplan2!$I38)</f>
      </c>
      <c r="F16" s="179" t="s">
        <v>13</v>
      </c>
      <c r="G16" s="179">
        <f>IF(Spielplan2!$K38="","",Spielplan2!$K38)</f>
      </c>
      <c r="H16" s="186">
        <f t="shared" si="0"/>
      </c>
      <c r="I16" s="186">
        <f t="shared" si="1"/>
      </c>
      <c r="K16" s="357"/>
      <c r="L16" s="353"/>
      <c r="M16" s="353"/>
      <c r="N16" s="353"/>
      <c r="O16" s="353"/>
      <c r="P16" s="353"/>
      <c r="Q16" s="353"/>
      <c r="R16" s="355"/>
    </row>
    <row r="17" spans="1:24" ht="15.75" customHeight="1">
      <c r="A17" s="182">
        <f>Spielplan2!$C39</f>
        <v>11</v>
      </c>
      <c r="B17" s="183" t="str">
        <f>Spielplan2!$F39</f>
        <v>M30</v>
      </c>
      <c r="C17" s="184" t="s">
        <v>12</v>
      </c>
      <c r="D17" s="185" t="str">
        <f>Spielplan2!$H39</f>
        <v>M29</v>
      </c>
      <c r="E17" s="179">
        <f>IF(Spielplan2!$I39="","",Spielplan2!$I39)</f>
      </c>
      <c r="F17" s="179" t="s">
        <v>13</v>
      </c>
      <c r="G17" s="179">
        <f>IF(Spielplan2!$K39="","",Spielplan2!$K39)</f>
      </c>
      <c r="H17" s="186">
        <f t="shared" si="0"/>
      </c>
      <c r="I17" s="186">
        <f t="shared" si="1"/>
      </c>
      <c r="K17" s="191" t="str">
        <f>Vorgaben!B2</f>
        <v>M05</v>
      </c>
      <c r="L17" s="19">
        <f aca="true" t="shared" si="4" ref="L17:L23">SUM(S17:X17)</f>
        <v>0</v>
      </c>
      <c r="M17" s="19">
        <f>SUM(H7,I12,I21,H31,H41,I52)</f>
        <v>0</v>
      </c>
      <c r="N17" s="179">
        <f>SUM(E7,G12,G21,E31,E41,G52)</f>
        <v>0</v>
      </c>
      <c r="O17" s="179" t="s">
        <v>13</v>
      </c>
      <c r="P17" s="179">
        <f>SUM(G7,E12,E21,G31,G41,E52)</f>
        <v>0</v>
      </c>
      <c r="Q17" s="179">
        <f aca="true" t="shared" si="5" ref="Q17:Q23">N17-P17</f>
        <v>0</v>
      </c>
      <c r="R17" s="175">
        <f>SUM(L17:L23)/2</f>
        <v>0</v>
      </c>
      <c r="S17" s="175">
        <f>IF(OR($E7="",$G7=""),0,1)</f>
        <v>0</v>
      </c>
      <c r="T17" s="175">
        <f>IF(OR($E12="",$G12=""),0,1)</f>
        <v>0</v>
      </c>
      <c r="U17" s="175">
        <f>IF(OR($E21="",$G21=""),0,1)</f>
        <v>0</v>
      </c>
      <c r="V17" s="175">
        <f>IF(OR($E31="",$G31=""),0,1)</f>
        <v>0</v>
      </c>
      <c r="W17" s="175">
        <f>IF(OR($E41="",$G41=""),0,1)</f>
        <v>0</v>
      </c>
      <c r="X17" s="175">
        <f>IF(OR($E52="",$G52=""),0,1)</f>
        <v>0</v>
      </c>
    </row>
    <row r="18" spans="1:24" ht="12.75">
      <c r="A18" s="182">
        <f>Spielplan2!$C37</f>
        <v>6</v>
      </c>
      <c r="B18" s="183" t="str">
        <f>Spielplan2!$F37</f>
        <v>M28</v>
      </c>
      <c r="C18" s="184" t="s">
        <v>12</v>
      </c>
      <c r="D18" s="185" t="str">
        <f>Spielplan2!$H37</f>
        <v>M10</v>
      </c>
      <c r="E18" s="179">
        <f>IF(Spielplan2!$I37="","",Spielplan2!$I37)</f>
      </c>
      <c r="F18" s="179" t="s">
        <v>13</v>
      </c>
      <c r="G18" s="179">
        <f>IF(Spielplan2!$K37="","",Spielplan2!$K37)</f>
      </c>
      <c r="H18" s="186">
        <f t="shared" si="0"/>
      </c>
      <c r="I18" s="186">
        <f t="shared" si="1"/>
      </c>
      <c r="K18" s="187" t="str">
        <f>Vorgaben!B3</f>
        <v>M06</v>
      </c>
      <c r="L18" s="19">
        <f t="shared" si="4"/>
        <v>0</v>
      </c>
      <c r="M18" s="19">
        <f>SUM(H6,H16,H21,I32,I37,I47)</f>
        <v>0</v>
      </c>
      <c r="N18" s="179">
        <f>SUM(E6,E16,E21,G32,G37,G47)</f>
        <v>0</v>
      </c>
      <c r="O18" s="179" t="s">
        <v>13</v>
      </c>
      <c r="P18" s="179">
        <f>SUM(G6,G16,G21,E32,E32,E37,E32,E47)</f>
        <v>0</v>
      </c>
      <c r="Q18" s="179">
        <f t="shared" si="5"/>
        <v>0</v>
      </c>
      <c r="R18" s="25"/>
      <c r="S18" s="175">
        <f>IF(OR($E6="",$G6=""),0,1)</f>
        <v>0</v>
      </c>
      <c r="T18" s="175">
        <f>IF(OR($E16="",$G16=""),0,1)</f>
        <v>0</v>
      </c>
      <c r="U18" s="175">
        <f>IF(OR($E21="",$G21=""),0,1)</f>
        <v>0</v>
      </c>
      <c r="V18" s="175">
        <f>IF(OR($E32="",$G32=""),0,1)</f>
        <v>0</v>
      </c>
      <c r="W18" s="175">
        <f>IF(OR($E37="",$G37=""),0,1)</f>
        <v>0</v>
      </c>
      <c r="X18" s="175">
        <f>IF(OR($E47="",$G47=""),0,1)</f>
        <v>0</v>
      </c>
    </row>
    <row r="19" spans="1:24" ht="12.75">
      <c r="A19" s="182">
        <f>Spielplan2!$C40</f>
        <v>17</v>
      </c>
      <c r="B19" s="183" t="str">
        <f>Spielplan2!$F40</f>
        <v>M29</v>
      </c>
      <c r="C19" s="184" t="s">
        <v>12</v>
      </c>
      <c r="D19" s="185" t="str">
        <f>Spielplan2!$H40</f>
        <v>M12</v>
      </c>
      <c r="E19" s="179">
        <f>IF(Spielplan2!$I40="","",Spielplan2!$I40)</f>
      </c>
      <c r="F19" s="179" t="s">
        <v>13</v>
      </c>
      <c r="G19" s="179">
        <f>IF(Spielplan2!$K40="","",Spielplan2!$K40)</f>
      </c>
      <c r="H19" s="186">
        <f t="shared" si="0"/>
      </c>
      <c r="I19" s="186">
        <f t="shared" si="1"/>
      </c>
      <c r="K19" s="187" t="str">
        <f>Vorgaben!B4</f>
        <v>M07</v>
      </c>
      <c r="L19" s="19">
        <f t="shared" si="4"/>
        <v>0</v>
      </c>
      <c r="M19" s="19">
        <f>SUM(I6,H12,I22,H36,I42,H51)</f>
        <v>0</v>
      </c>
      <c r="N19" s="179">
        <f>SUM(G6,E12,G22,E36,G42,E51)</f>
        <v>0</v>
      </c>
      <c r="O19" s="179" t="s">
        <v>13</v>
      </c>
      <c r="P19" s="179">
        <f>SUM(E6,G12,E22,G36,E42,G51)</f>
        <v>0</v>
      </c>
      <c r="Q19" s="179">
        <f t="shared" si="5"/>
        <v>0</v>
      </c>
      <c r="S19" s="175">
        <f>IF(OR($E6="",$G6=""),0,1)</f>
        <v>0</v>
      </c>
      <c r="T19" s="175">
        <f>IF(OR($E12="",$G12=""),0,1)</f>
        <v>0</v>
      </c>
      <c r="U19" s="175">
        <f>IF(OR($E22="",$G22=""),0,1)</f>
        <v>0</v>
      </c>
      <c r="V19" s="175">
        <f>IF(OR($E36="",$G36=""),0,1)</f>
        <v>0</v>
      </c>
      <c r="W19" s="175">
        <f>IF(OR($E42="",$G42=""),0,1)</f>
        <v>0</v>
      </c>
      <c r="X19" s="175">
        <f>IF(OR($E51="",$G51=""),0,1)</f>
        <v>0</v>
      </c>
    </row>
    <row r="20" spans="1:24" ht="12.75">
      <c r="A20" s="182">
        <f>Spielplan2!$C16</f>
        <v>5</v>
      </c>
      <c r="B20" s="183" t="str">
        <f>Spielplan2!$F16</f>
        <v>M30</v>
      </c>
      <c r="C20" s="184" t="s">
        <v>12</v>
      </c>
      <c r="D20" s="185" t="str">
        <f>Spielplan2!$H16</f>
        <v>M25</v>
      </c>
      <c r="E20" s="179">
        <f>IF(Spielplan2!$I16="","",Spielplan2!$I16)</f>
        <v>0</v>
      </c>
      <c r="F20" s="179" t="s">
        <v>13</v>
      </c>
      <c r="G20" s="179">
        <f>IF(Spielplan2!$K16="","",Spielplan2!$K16)</f>
        <v>5</v>
      </c>
      <c r="H20" s="186">
        <f t="shared" si="0"/>
        <v>0</v>
      </c>
      <c r="I20" s="186">
        <f t="shared" si="1"/>
        <v>3</v>
      </c>
      <c r="K20" s="187" t="str">
        <f>Vorgaben!B5</f>
        <v>M08</v>
      </c>
      <c r="L20" s="19">
        <f t="shared" si="4"/>
        <v>0</v>
      </c>
      <c r="M20" s="19">
        <f>SUM(H11,I16,I26,I31,H42,H56)</f>
        <v>0</v>
      </c>
      <c r="N20" s="179">
        <f>SUM(E11,G16,G26,G31,E42,E56)</f>
        <v>0</v>
      </c>
      <c r="O20" s="179" t="s">
        <v>13</v>
      </c>
      <c r="P20" s="179">
        <f>SUM(G11,E16,E26,E31,G42,G56)</f>
        <v>0</v>
      </c>
      <c r="Q20" s="179">
        <f t="shared" si="5"/>
        <v>0</v>
      </c>
      <c r="S20" s="175">
        <f>IF(OR($E11="",$G11=""),0,1)</f>
        <v>0</v>
      </c>
      <c r="T20" s="175">
        <f>IF(OR($E16="",$G16=""),0,1)</f>
        <v>0</v>
      </c>
      <c r="U20" s="175">
        <f>IF(OR($E26="",$G26=""),0,1)</f>
        <v>0</v>
      </c>
      <c r="V20" s="175">
        <f>IF(OR($E31="",$G31=""),0,1)</f>
        <v>0</v>
      </c>
      <c r="W20" s="175">
        <f>IF(OR($E42="",$G42=""),0,1)</f>
        <v>0</v>
      </c>
      <c r="X20" s="175">
        <f>IF(OR($E56="",$G56=""),0,1)</f>
        <v>0</v>
      </c>
    </row>
    <row r="21" spans="1:24" ht="12.75">
      <c r="A21" s="182">
        <f>Spielplan2!$C41</f>
        <v>14</v>
      </c>
      <c r="B21" s="183" t="str">
        <f>Spielplan2!$F41</f>
        <v>M26</v>
      </c>
      <c r="C21" s="184" t="s">
        <v>12</v>
      </c>
      <c r="D21" s="185" t="str">
        <f>Spielplan2!$H41</f>
        <v>M25</v>
      </c>
      <c r="E21" s="179">
        <f>IF(Spielplan2!$I41="","",Spielplan2!$I41)</f>
      </c>
      <c r="F21" s="179" t="s">
        <v>13</v>
      </c>
      <c r="G21" s="179">
        <f>IF(Spielplan2!$K41="","",Spielplan2!$K41)</f>
      </c>
      <c r="H21" s="186">
        <f t="shared" si="0"/>
      </c>
      <c r="I21" s="186">
        <f t="shared" si="1"/>
      </c>
      <c r="K21" s="187" t="str">
        <f>Vorgaben!B6</f>
        <v>Gruppe D</v>
      </c>
      <c r="L21" s="19">
        <f t="shared" si="4"/>
        <v>0</v>
      </c>
      <c r="M21" s="19">
        <f>SUM(I11,I17,H27,I36,H47,H52)</f>
        <v>0</v>
      </c>
      <c r="N21" s="179">
        <f>SUM(G11,G17,E27,G36,E47,E52)</f>
        <v>0</v>
      </c>
      <c r="O21" s="179" t="s">
        <v>13</v>
      </c>
      <c r="P21" s="179">
        <f>SUM(E11,E17,G27,E36,G47,G52)</f>
        <v>0</v>
      </c>
      <c r="Q21" s="179">
        <f t="shared" si="5"/>
        <v>0</v>
      </c>
      <c r="R21" s="189"/>
      <c r="S21" s="175">
        <f>IF(OR($E11="",$G11=""),0,1)</f>
        <v>0</v>
      </c>
      <c r="T21" s="175">
        <f>IF(OR($E17="",$G17=""),0,1)</f>
        <v>0</v>
      </c>
      <c r="U21" s="175">
        <f>IF(OR($E27="",$G27=""),0,1)</f>
        <v>0</v>
      </c>
      <c r="V21" s="175">
        <f>IF(OR($E36="",$G36=""),0,1)</f>
        <v>0</v>
      </c>
      <c r="W21" s="175">
        <f>IF(OR($E47="",$G47=""),0,1)</f>
        <v>0</v>
      </c>
      <c r="X21" s="175">
        <f>IF(OR($E52="",$G52=""),0,1)</f>
        <v>0</v>
      </c>
    </row>
    <row r="22" spans="1:24" ht="12.75">
      <c r="A22" s="182">
        <f>Spielplan2!$C42</f>
        <v>15</v>
      </c>
      <c r="B22" s="183" t="str">
        <f>Spielplan2!$F42</f>
        <v>M10</v>
      </c>
      <c r="C22" s="184" t="s">
        <v>12</v>
      </c>
      <c r="D22" s="185" t="str">
        <f>Spielplan2!$H42</f>
        <v>M27</v>
      </c>
      <c r="E22" s="179">
        <f>IF(Spielplan2!$I42="","",Spielplan2!$I42)</f>
      </c>
      <c r="F22" s="179" t="s">
        <v>13</v>
      </c>
      <c r="G22" s="179">
        <f>IF(Spielplan2!$K42="","",Spielplan2!$K42)</f>
      </c>
      <c r="H22" s="186">
        <f t="shared" si="0"/>
      </c>
      <c r="I22" s="186">
        <f t="shared" si="1"/>
      </c>
      <c r="K22" s="187" t="str">
        <f>Vorgaben!B7</f>
        <v>M13</v>
      </c>
      <c r="L22" s="19">
        <f t="shared" si="4"/>
        <v>0</v>
      </c>
      <c r="M22" s="19">
        <f>SUM(I7,H17,H26,H37,I46,I51)</f>
        <v>0</v>
      </c>
      <c r="N22" s="179">
        <f>SUM(G7,E17,E26,E37,G46,G51)</f>
        <v>0</v>
      </c>
      <c r="O22" s="179" t="s">
        <v>13</v>
      </c>
      <c r="P22" s="179">
        <f>SUM(E51,E46,G37,G26,G17,E7)</f>
        <v>0</v>
      </c>
      <c r="Q22" s="179">
        <f t="shared" si="5"/>
        <v>0</v>
      </c>
      <c r="R22" s="25"/>
      <c r="S22" s="175">
        <f>IF(OR($E7="",$G7=""),0,1)</f>
        <v>0</v>
      </c>
      <c r="T22" s="175">
        <f>IF(OR($E17="",$G17=""),0,1)</f>
        <v>0</v>
      </c>
      <c r="U22" s="175">
        <f>IF(OR($E26="",$G26=""),0,1)</f>
        <v>0</v>
      </c>
      <c r="V22" s="175">
        <f>IF(OR($E37="",$G37=""),0,1)</f>
        <v>0</v>
      </c>
      <c r="W22" s="175">
        <f>IF(OR($E46="",$G46=""),0,1)</f>
        <v>0</v>
      </c>
      <c r="X22" s="175">
        <f>IF(OR($E51="",$G51=""),0,1)</f>
        <v>0</v>
      </c>
    </row>
    <row r="23" spans="1:24" ht="12.75">
      <c r="A23" s="182">
        <f>Spielplan2!$C17</f>
        <v>6</v>
      </c>
      <c r="B23" s="183" t="str">
        <f>Spielplan2!$F17</f>
        <v>M26</v>
      </c>
      <c r="C23" s="184" t="s">
        <v>12</v>
      </c>
      <c r="D23" s="185" t="str">
        <f>Spielplan2!$H17</f>
        <v>M27</v>
      </c>
      <c r="E23" s="179">
        <f>IF(Spielplan2!$I17="","",Spielplan2!$I17)</f>
      </c>
      <c r="F23" s="179" t="s">
        <v>13</v>
      </c>
      <c r="G23" s="179">
        <f>IF(Spielplan2!$K17="","",Spielplan2!$K17)</f>
      </c>
      <c r="H23" s="186">
        <f t="shared" si="0"/>
      </c>
      <c r="I23" s="186">
        <f t="shared" si="1"/>
      </c>
      <c r="K23" s="187" t="str">
        <f>Vorgaben!B8</f>
        <v>M14</v>
      </c>
      <c r="L23" s="19">
        <f t="shared" si="4"/>
        <v>0</v>
      </c>
      <c r="M23" s="19">
        <f>SUM(H22,I27,H32,I41,H46,I56)</f>
        <v>0</v>
      </c>
      <c r="N23" s="179">
        <f>SUM(E22,G27,E32,G41,E46,G56)</f>
        <v>0</v>
      </c>
      <c r="O23" s="179" t="s">
        <v>13</v>
      </c>
      <c r="P23" s="179">
        <f>SUM(G22,E27,G32,E41,G46,E56)</f>
        <v>0</v>
      </c>
      <c r="Q23" s="179">
        <f t="shared" si="5"/>
        <v>0</v>
      </c>
      <c r="S23" s="175">
        <f>IF(OR($E22="",$G22=""),0,1)</f>
        <v>0</v>
      </c>
      <c r="T23" s="175">
        <f>IF(OR($E27="",$G27=""),0,1)</f>
        <v>0</v>
      </c>
      <c r="U23" s="175">
        <f>IF(OR($E32="",$G32=""),0,1)</f>
        <v>0</v>
      </c>
      <c r="V23" s="175">
        <f>IF(OR($E41="",$G41=""),0,1)</f>
        <v>0</v>
      </c>
      <c r="W23" s="175">
        <f>IF(OR($E46="",$G46=""),0,1)</f>
        <v>0</v>
      </c>
      <c r="X23" s="175">
        <f>IF(OR($E56="",$G56=""),0,1)</f>
        <v>0</v>
      </c>
    </row>
    <row r="24" spans="1:17" ht="12.75">
      <c r="A24" s="182">
        <f>Spielplan2!$C43</f>
        <v>22</v>
      </c>
      <c r="B24" s="183" t="str">
        <f>Spielplan2!$F43</f>
        <v>M29</v>
      </c>
      <c r="C24" s="184" t="s">
        <v>12</v>
      </c>
      <c r="D24" s="185" t="str">
        <f>Spielplan2!$H43</f>
        <v>M11</v>
      </c>
      <c r="E24" s="179">
        <f>IF(Spielplan2!$I43="","",Spielplan2!$I43)</f>
      </c>
      <c r="F24" s="179" t="s">
        <v>13</v>
      </c>
      <c r="G24" s="179">
        <f>IF(Spielplan2!$K43="","",Spielplan2!$K43)</f>
      </c>
      <c r="H24" s="186">
        <f t="shared" si="0"/>
      </c>
      <c r="I24" s="186">
        <f t="shared" si="1"/>
      </c>
      <c r="L24" s="19"/>
      <c r="M24" s="19"/>
      <c r="N24" s="179"/>
      <c r="O24" s="179"/>
      <c r="P24" s="179"/>
      <c r="Q24" s="179"/>
    </row>
    <row r="25" spans="1:9" ht="12.75">
      <c r="A25" s="182">
        <f>Spielplan2!$C44</f>
        <v>23</v>
      </c>
      <c r="B25" s="183" t="str">
        <f>Spielplan2!$F44</f>
        <v>M28</v>
      </c>
      <c r="C25" s="184" t="s">
        <v>12</v>
      </c>
      <c r="D25" s="185" t="str">
        <f>Spielplan2!$H44</f>
        <v>M12</v>
      </c>
      <c r="E25" s="179">
        <f>IF(Spielplan2!$I44="","",Spielplan2!$I44)</f>
      </c>
      <c r="F25" s="179" t="s">
        <v>13</v>
      </c>
      <c r="G25" s="179">
        <f>IF(Spielplan2!$K44="","",Spielplan2!$K44)</f>
      </c>
      <c r="H25" s="186">
        <f t="shared" si="0"/>
      </c>
      <c r="I25" s="186">
        <f t="shared" si="1"/>
      </c>
    </row>
    <row r="26" spans="1:10" ht="12.75">
      <c r="A26" s="182">
        <f>Spielplan2!$C47</f>
        <v>17</v>
      </c>
      <c r="B26" s="183" t="str">
        <f>Spielplan2!$F47</f>
        <v>M30</v>
      </c>
      <c r="C26" s="184" t="s">
        <v>12</v>
      </c>
      <c r="D26" s="185" t="str">
        <f>Spielplan2!$H47</f>
        <v>M28</v>
      </c>
      <c r="E26" s="179">
        <f>IF(Spielplan2!$I47="","",Spielplan2!$I47)</f>
      </c>
      <c r="F26" s="179" t="s">
        <v>13</v>
      </c>
      <c r="G26" s="179">
        <f>IF(Spielplan2!$K47="","",Spielplan2!$K47)</f>
      </c>
      <c r="H26" s="186">
        <f t="shared" si="0"/>
      </c>
      <c r="I26" s="186">
        <f t="shared" si="1"/>
      </c>
      <c r="J26" s="192"/>
    </row>
    <row r="27" spans="1:9" ht="12.75">
      <c r="A27" s="182">
        <f>Spielplan2!$C48</f>
        <v>18</v>
      </c>
      <c r="B27" s="183" t="str">
        <f>Spielplan2!$F48</f>
        <v>M29</v>
      </c>
      <c r="C27" s="184" t="s">
        <v>12</v>
      </c>
      <c r="D27" s="185" t="str">
        <f>Spielplan2!$H48</f>
        <v>M10</v>
      </c>
      <c r="E27" s="179">
        <f>IF(Spielplan2!$I48="","",Spielplan2!$I48)</f>
      </c>
      <c r="F27" s="179" t="s">
        <v>13</v>
      </c>
      <c r="G27" s="179">
        <f>IF(Spielplan2!$K48="","",Spielplan2!$K48)</f>
      </c>
      <c r="H27" s="186">
        <f t="shared" si="0"/>
      </c>
      <c r="I27" s="186">
        <f t="shared" si="1"/>
      </c>
    </row>
    <row r="28" spans="1:9" ht="12.75">
      <c r="A28" s="182">
        <f>Spielplan2!$C45</f>
        <v>9</v>
      </c>
      <c r="B28" s="183" t="str">
        <f>Spielplan2!$F45</f>
        <v>M10</v>
      </c>
      <c r="C28" s="184" t="s">
        <v>12</v>
      </c>
      <c r="D28" s="185" t="str">
        <f>Spielplan2!$H45</f>
        <v>M25</v>
      </c>
      <c r="E28" s="179">
        <f>IF(Spielplan2!$I45="","",Spielplan2!$I45)</f>
      </c>
      <c r="F28" s="179" t="s">
        <v>13</v>
      </c>
      <c r="G28" s="179">
        <f>IF(Spielplan2!$K45="","",Spielplan2!$K45)</f>
      </c>
      <c r="H28" s="186">
        <f t="shared" si="0"/>
      </c>
      <c r="I28" s="186">
        <f t="shared" si="1"/>
      </c>
    </row>
    <row r="29" spans="1:9" ht="12.75">
      <c r="A29" s="182">
        <f>Spielplan2!$C46</f>
        <v>27</v>
      </c>
      <c r="B29" s="183" t="str">
        <f>Spielplan2!$F46</f>
        <v>M26</v>
      </c>
      <c r="C29" s="184" t="s">
        <v>12</v>
      </c>
      <c r="D29" s="185" t="str">
        <f>Spielplan2!$H46</f>
        <v>M11</v>
      </c>
      <c r="E29" s="179">
        <f>IF(Spielplan2!$I46="","",Spielplan2!$I46)</f>
      </c>
      <c r="F29" s="179" t="s">
        <v>13</v>
      </c>
      <c r="G29" s="179">
        <f>IF(Spielplan2!$K46="","",Spielplan2!$K46)</f>
      </c>
      <c r="H29" s="186">
        <f t="shared" si="0"/>
      </c>
      <c r="I29" s="186">
        <f t="shared" si="1"/>
      </c>
    </row>
    <row r="30" spans="1:9" ht="12.75">
      <c r="A30" s="182">
        <f>Spielplan2!$C18</f>
        <v>7</v>
      </c>
      <c r="B30" s="183" t="str">
        <f>Spielplan2!$F18</f>
        <v>M30</v>
      </c>
      <c r="C30" s="184" t="s">
        <v>12</v>
      </c>
      <c r="D30" s="185" t="str">
        <f>Spielplan2!$H18</f>
        <v>M28</v>
      </c>
      <c r="E30" s="179">
        <f>IF(Spielplan2!$I18="","",Spielplan2!$I18)</f>
      </c>
      <c r="F30" s="179" t="s">
        <v>13</v>
      </c>
      <c r="G30" s="179">
        <f>IF(Spielplan2!$K18="","",Spielplan2!$K18)</f>
      </c>
      <c r="H30" s="186">
        <f t="shared" si="0"/>
      </c>
      <c r="I30" s="186">
        <f t="shared" si="1"/>
      </c>
    </row>
    <row r="31" spans="1:9" ht="12.75">
      <c r="A31" s="182">
        <f>Spielplan2!$C50</f>
        <v>21</v>
      </c>
      <c r="B31" s="183" t="str">
        <f>Spielplan2!$F50</f>
        <v>M25</v>
      </c>
      <c r="C31" s="184" t="s">
        <v>12</v>
      </c>
      <c r="D31" s="185" t="str">
        <f>Spielplan2!$H50</f>
        <v>M28</v>
      </c>
      <c r="E31" s="179">
        <f>IF(Spielplan2!$I50="","",Spielplan2!$I50)</f>
      </c>
      <c r="F31" s="179" t="s">
        <v>13</v>
      </c>
      <c r="G31" s="179">
        <f>IF(Spielplan2!$K50="","",Spielplan2!$K50)</f>
      </c>
      <c r="H31" s="186">
        <f t="shared" si="0"/>
      </c>
      <c r="I31" s="186">
        <f t="shared" si="1"/>
      </c>
    </row>
    <row r="32" spans="1:9" ht="12.75">
      <c r="A32" s="182">
        <f>Spielplan2!$C51</f>
        <v>22</v>
      </c>
      <c r="B32" s="183" t="str">
        <f>Spielplan2!$F51</f>
        <v>M10</v>
      </c>
      <c r="C32" s="184" t="s">
        <v>12</v>
      </c>
      <c r="D32" s="185" t="str">
        <f>Spielplan2!$H51</f>
        <v>M26</v>
      </c>
      <c r="E32" s="179">
        <f>IF(Spielplan2!$I51="","",Spielplan2!$I51)</f>
      </c>
      <c r="F32" s="179" t="s">
        <v>13</v>
      </c>
      <c r="G32" s="179">
        <f>IF(Spielplan2!$K51="","",Spielplan2!$K51)</f>
      </c>
      <c r="H32" s="186">
        <f t="shared" si="0"/>
      </c>
      <c r="I32" s="186">
        <f t="shared" si="1"/>
      </c>
    </row>
    <row r="33" spans="1:9" ht="12.75">
      <c r="A33" s="182">
        <f>Spielplan2!$C19</f>
        <v>8</v>
      </c>
      <c r="B33" s="183" t="str">
        <f>Spielplan2!$F19</f>
        <v>M27</v>
      </c>
      <c r="C33" s="184" t="s">
        <v>12</v>
      </c>
      <c r="D33" s="185" t="str">
        <f>Spielplan2!$H19</f>
        <v>M29</v>
      </c>
      <c r="E33" s="179">
        <f>IF(Spielplan2!$I19="","",Spielplan2!$I19)</f>
      </c>
      <c r="F33" s="179" t="s">
        <v>13</v>
      </c>
      <c r="G33" s="179">
        <f>IF(Spielplan2!$K19="","",Spielplan2!$K19)</f>
      </c>
      <c r="H33" s="186">
        <f t="shared" si="0"/>
      </c>
      <c r="I33" s="186">
        <f t="shared" si="1"/>
      </c>
    </row>
    <row r="34" spans="1:9" ht="12.75">
      <c r="A34" s="182">
        <f>Spielplan2!$C49</f>
        <v>12</v>
      </c>
      <c r="B34" s="183" t="str">
        <f>Spielplan2!$F49</f>
        <v>M10</v>
      </c>
      <c r="C34" s="184" t="s">
        <v>12</v>
      </c>
      <c r="D34" s="185" t="str">
        <f>Spielplan2!$H49</f>
        <v>M26</v>
      </c>
      <c r="E34" s="179">
        <f>IF(Spielplan2!$I49="","",Spielplan2!$I49)</f>
      </c>
      <c r="F34" s="179" t="s">
        <v>13</v>
      </c>
      <c r="G34" s="179">
        <f>IF(Spielplan2!$K49="","",Spielplan2!$K49)</f>
      </c>
      <c r="H34" s="186">
        <f t="shared" si="0"/>
      </c>
      <c r="I34" s="186">
        <f t="shared" si="1"/>
      </c>
    </row>
    <row r="35" spans="1:9" ht="12.75">
      <c r="A35" s="182">
        <f>Spielplan2!$C52</f>
        <v>33</v>
      </c>
      <c r="B35" s="183" t="str">
        <f>Spielplan2!$F52</f>
        <v>M11</v>
      </c>
      <c r="C35" s="184" t="s">
        <v>12</v>
      </c>
      <c r="D35" s="185" t="str">
        <f>Spielplan2!$H52</f>
        <v>M25</v>
      </c>
      <c r="E35" s="179">
        <f>IF(Spielplan2!$I52="","",Spielplan2!$I52)</f>
      </c>
      <c r="F35" s="179" t="s">
        <v>13</v>
      </c>
      <c r="G35" s="179">
        <f>IF(Spielplan2!$K52="","",Spielplan2!$K52)</f>
      </c>
      <c r="H35" s="186">
        <f t="shared" si="0"/>
      </c>
      <c r="I35" s="186">
        <f t="shared" si="1"/>
      </c>
    </row>
    <row r="36" spans="1:9" ht="12.75">
      <c r="A36" s="182">
        <f>Spielplan2!$C53</f>
        <v>25</v>
      </c>
      <c r="B36" s="183" t="str">
        <f>Spielplan2!$F53</f>
        <v>M27</v>
      </c>
      <c r="C36" s="184" t="s">
        <v>12</v>
      </c>
      <c r="D36" s="185" t="str">
        <f>Spielplan2!$H53</f>
        <v>M29</v>
      </c>
      <c r="E36" s="179">
        <f>IF(Spielplan2!$I53="","",Spielplan2!$I53)</f>
      </c>
      <c r="F36" s="179" t="s">
        <v>13</v>
      </c>
      <c r="G36" s="179">
        <f>IF(Spielplan2!$K53="","",Spielplan2!$K53)</f>
      </c>
      <c r="H36" s="186">
        <f t="shared" si="0"/>
      </c>
      <c r="I36" s="186">
        <f t="shared" si="1"/>
      </c>
    </row>
    <row r="37" spans="1:9" ht="12.75">
      <c r="A37" s="182">
        <f>Spielplan2!$C54</f>
        <v>26</v>
      </c>
      <c r="B37" s="183" t="str">
        <f>Spielplan2!$F54</f>
        <v>M30</v>
      </c>
      <c r="C37" s="184" t="s">
        <v>12</v>
      </c>
      <c r="D37" s="185" t="str">
        <f>Spielplan2!$H54</f>
        <v>M26</v>
      </c>
      <c r="E37" s="179">
        <f>IF(Spielplan2!$I54="","",Spielplan2!$I54)</f>
      </c>
      <c r="F37" s="179" t="s">
        <v>13</v>
      </c>
      <c r="G37" s="179">
        <f>IF(Spielplan2!$K54="","",Spielplan2!$K54)</f>
      </c>
      <c r="H37" s="186">
        <f t="shared" si="0"/>
      </c>
      <c r="I37" s="186">
        <f t="shared" si="1"/>
      </c>
    </row>
    <row r="38" spans="1:9" ht="12.75">
      <c r="A38" s="182">
        <f>Spielplan2!$C55</f>
        <v>36</v>
      </c>
      <c r="B38" s="183" t="str">
        <f>Spielplan2!$F55</f>
        <v>M12</v>
      </c>
      <c r="C38" s="184" t="s">
        <v>12</v>
      </c>
      <c r="D38" s="185" t="str">
        <f>Spielplan2!$H55</f>
        <v>M30</v>
      </c>
      <c r="E38" s="179">
        <f>IF(Spielplan2!$I55="","",Spielplan2!$I55)</f>
      </c>
      <c r="F38" s="179" t="s">
        <v>13</v>
      </c>
      <c r="G38" s="179">
        <f>IF(Spielplan2!$K55="","",Spielplan2!$K55)</f>
      </c>
      <c r="H38" s="186">
        <f t="shared" si="0"/>
      </c>
      <c r="I38" s="186">
        <f t="shared" si="1"/>
      </c>
    </row>
    <row r="39" spans="1:9" ht="12.75">
      <c r="A39" s="182">
        <f>Spielplan2!$C20</f>
        <v>9</v>
      </c>
      <c r="B39" s="183" t="str">
        <f>Spielplan2!$F20</f>
        <v>M27</v>
      </c>
      <c r="C39" s="184" t="s">
        <v>12</v>
      </c>
      <c r="D39" s="185" t="str">
        <f>Spielplan2!$H20</f>
        <v>M28</v>
      </c>
      <c r="E39" s="179">
        <f>IF(Spielplan2!$I20="","",Spielplan2!$I20)</f>
      </c>
      <c r="F39" s="179" t="s">
        <v>13</v>
      </c>
      <c r="G39" s="179">
        <f>IF(Spielplan2!$K20="","",Spielplan2!$K20)</f>
      </c>
      <c r="H39" s="186">
        <f t="shared" si="0"/>
      </c>
      <c r="I39" s="186">
        <f t="shared" si="1"/>
      </c>
    </row>
    <row r="40" spans="1:9" ht="12.75">
      <c r="A40" s="182">
        <f>Spielplan2!$C21</f>
        <v>10</v>
      </c>
      <c r="B40" s="183" t="str">
        <f>Spielplan2!$F21</f>
        <v>M29</v>
      </c>
      <c r="C40" s="184" t="s">
        <v>12</v>
      </c>
      <c r="D40" s="185" t="str">
        <f>Spielplan2!$H21</f>
        <v>M26</v>
      </c>
      <c r="E40" s="179">
        <f>IF(Spielplan2!$I21="","",Spielplan2!$I21)</f>
      </c>
      <c r="F40" s="179" t="s">
        <v>13</v>
      </c>
      <c r="G40" s="179">
        <f>IF(Spielplan2!$K21="","",Spielplan2!$K21)</f>
      </c>
      <c r="H40" s="186">
        <f t="shared" si="0"/>
      </c>
      <c r="I40" s="186">
        <f t="shared" si="1"/>
      </c>
    </row>
    <row r="41" spans="1:9" ht="12.75">
      <c r="A41" s="182">
        <f>Spielplan2!$C56</f>
        <v>29</v>
      </c>
      <c r="B41" s="183" t="str">
        <f>Spielplan2!$F56</f>
        <v>M25</v>
      </c>
      <c r="C41" s="184" t="s">
        <v>12</v>
      </c>
      <c r="D41" s="185" t="str">
        <f>Spielplan2!$H56</f>
        <v>M10</v>
      </c>
      <c r="E41" s="179">
        <f>IF(Spielplan2!$I56="","",Spielplan2!$I56)</f>
      </c>
      <c r="F41" s="179" t="s">
        <v>13</v>
      </c>
      <c r="G41" s="179">
        <f>IF(Spielplan2!$K56="","",Spielplan2!$K56)</f>
      </c>
      <c r="H41" s="186">
        <f t="shared" si="0"/>
      </c>
      <c r="I41" s="186">
        <f t="shared" si="1"/>
      </c>
    </row>
    <row r="42" spans="1:9" ht="12.75">
      <c r="A42" s="182">
        <f>Spielplan2!$C57</f>
        <v>30</v>
      </c>
      <c r="B42" s="183" t="str">
        <f>Spielplan2!$F57</f>
        <v>M28</v>
      </c>
      <c r="C42" s="184" t="s">
        <v>12</v>
      </c>
      <c r="D42" s="185" t="str">
        <f>Spielplan2!$H57</f>
        <v>M27</v>
      </c>
      <c r="E42" s="179">
        <f>IF(Spielplan2!$I57="","",Spielplan2!$I57)</f>
      </c>
      <c r="F42" s="179" t="s">
        <v>13</v>
      </c>
      <c r="G42" s="179">
        <f>IF(Spielplan2!$K57="","",Spielplan2!$K57)</f>
      </c>
      <c r="H42" s="186">
        <f t="shared" si="0"/>
      </c>
      <c r="I42" s="186">
        <f t="shared" si="1"/>
      </c>
    </row>
    <row r="43" spans="1:9" ht="12.75">
      <c r="A43" s="182">
        <f>Spielplan2!$C58</f>
        <v>41</v>
      </c>
      <c r="B43" s="183" t="str">
        <f>Spielplan2!$F58</f>
        <v>M11</v>
      </c>
      <c r="C43" s="184" t="s">
        <v>12</v>
      </c>
      <c r="D43" s="185" t="str">
        <f>Spielplan2!$H58</f>
        <v>M10</v>
      </c>
      <c r="E43" s="179">
        <f>IF(Spielplan2!$I58="","",Spielplan2!$I58)</f>
      </c>
      <c r="F43" s="179" t="s">
        <v>13</v>
      </c>
      <c r="G43" s="179">
        <f>IF(Spielplan2!$K58="","",Spielplan2!$K58)</f>
      </c>
      <c r="H43" s="186">
        <f t="shared" si="0"/>
      </c>
      <c r="I43" s="186">
        <f t="shared" si="1"/>
      </c>
    </row>
    <row r="44" spans="1:9" ht="12.75">
      <c r="A44" s="182">
        <f>Spielplan2!$C59</f>
        <v>42</v>
      </c>
      <c r="B44" s="183" t="str">
        <f>Spielplan2!$F59</f>
        <v>M12</v>
      </c>
      <c r="C44" s="184" t="s">
        <v>12</v>
      </c>
      <c r="D44" s="185" t="str">
        <f>Spielplan2!$H59</f>
        <v>M27</v>
      </c>
      <c r="E44" s="179">
        <f>IF(Spielplan2!$I59="","",Spielplan2!$I59)</f>
      </c>
      <c r="F44" s="179" t="s">
        <v>13</v>
      </c>
      <c r="G44" s="179">
        <f>IF(Spielplan2!$K59="","",Spielplan2!$K59)</f>
      </c>
      <c r="H44" s="186">
        <f t="shared" si="0"/>
      </c>
      <c r="I44" s="186">
        <f t="shared" si="1"/>
      </c>
    </row>
    <row r="45" spans="1:9" ht="12.75">
      <c r="A45" s="182">
        <f>Spielplan2!$C22</f>
        <v>11</v>
      </c>
      <c r="B45" s="183" t="str">
        <f>Spielplan2!$F22</f>
        <v>M25</v>
      </c>
      <c r="C45" s="184" t="s">
        <v>12</v>
      </c>
      <c r="D45" s="185" t="str">
        <f>Spielplan2!$H22</f>
        <v>M28</v>
      </c>
      <c r="E45" s="179">
        <f>IF(Spielplan2!$I22="","",Spielplan2!$I22)</f>
        <v>3</v>
      </c>
      <c r="F45" s="179" t="s">
        <v>13</v>
      </c>
      <c r="G45" s="179">
        <f>IF(Spielplan2!$K22="","",Spielplan2!$K22)</f>
        <v>0</v>
      </c>
      <c r="H45" s="186">
        <f t="shared" si="0"/>
        <v>3</v>
      </c>
      <c r="I45" s="186">
        <f t="shared" si="1"/>
        <v>0</v>
      </c>
    </row>
    <row r="46" spans="1:9" ht="12.75">
      <c r="A46" s="182">
        <f>Spielplan2!$C60</f>
        <v>32</v>
      </c>
      <c r="B46" s="183" t="str">
        <f>Spielplan2!$F60</f>
        <v>M10</v>
      </c>
      <c r="C46" s="184" t="s">
        <v>12</v>
      </c>
      <c r="D46" s="185" t="str">
        <f>Spielplan2!$H60</f>
        <v>M30</v>
      </c>
      <c r="E46" s="179">
        <f>IF(Spielplan2!$I60="","",Spielplan2!$I60)</f>
      </c>
      <c r="F46" s="179" t="s">
        <v>13</v>
      </c>
      <c r="G46" s="179">
        <f>IF(Spielplan2!$K60="","",Spielplan2!$K60)</f>
      </c>
      <c r="H46" s="186">
        <f t="shared" si="0"/>
      </c>
      <c r="I46" s="186">
        <f t="shared" si="1"/>
      </c>
    </row>
    <row r="47" spans="1:9" ht="12.75">
      <c r="A47" s="182">
        <f>Spielplan2!$C61</f>
        <v>33</v>
      </c>
      <c r="B47" s="183" t="str">
        <f>Spielplan2!$F61</f>
        <v>M29</v>
      </c>
      <c r="C47" s="184" t="s">
        <v>12</v>
      </c>
      <c r="D47" s="185" t="str">
        <f>Spielplan2!$H61</f>
        <v>M26</v>
      </c>
      <c r="E47" s="179">
        <f>IF(Spielplan2!$I61="","",Spielplan2!$I61)</f>
      </c>
      <c r="F47" s="179" t="s">
        <v>13</v>
      </c>
      <c r="G47" s="179">
        <f>IF(Spielplan2!$K61="","",Spielplan2!$K61)</f>
      </c>
      <c r="H47" s="186">
        <f t="shared" si="0"/>
      </c>
      <c r="I47" s="186">
        <f t="shared" si="1"/>
      </c>
    </row>
    <row r="48" spans="1:9" ht="12.75">
      <c r="A48" s="182">
        <f>Spielplan2!$C23</f>
        <v>12</v>
      </c>
      <c r="B48" s="183" t="str">
        <f>Spielplan2!$F23</f>
        <v>M30</v>
      </c>
      <c r="C48" s="184" t="s">
        <v>12</v>
      </c>
      <c r="D48" s="185" t="str">
        <f>Spielplan2!$H23</f>
        <v>M29</v>
      </c>
      <c r="E48" s="179">
        <f>IF(Spielplan2!$I23="","",Spielplan2!$I23)</f>
      </c>
      <c r="F48" s="179" t="s">
        <v>13</v>
      </c>
      <c r="G48" s="179">
        <f>IF(Spielplan2!$K23="","",Spielplan2!$K23)</f>
      </c>
      <c r="H48" s="186">
        <f t="shared" si="0"/>
      </c>
      <c r="I48" s="186">
        <f t="shared" si="1"/>
      </c>
    </row>
    <row r="49" spans="1:9" ht="12.75">
      <c r="A49" s="182">
        <f>Spielplan2!$C62</f>
        <v>47</v>
      </c>
      <c r="B49" s="183" t="str">
        <f>Spielplan2!$F62</f>
        <v>M26</v>
      </c>
      <c r="C49" s="184" t="s">
        <v>12</v>
      </c>
      <c r="D49" s="185" t="str">
        <f>Spielplan2!$H62</f>
        <v>M12</v>
      </c>
      <c r="E49" s="179">
        <f>IF(Spielplan2!$I62="","",Spielplan2!$I62)</f>
      </c>
      <c r="F49" s="179" t="s">
        <v>13</v>
      </c>
      <c r="G49" s="179">
        <f>IF(Spielplan2!$K62="","",Spielplan2!$K62)</f>
      </c>
      <c r="H49" s="186">
        <f t="shared" si="0"/>
      </c>
      <c r="I49" s="186">
        <f t="shared" si="1"/>
      </c>
    </row>
    <row r="50" spans="1:9" ht="12.75">
      <c r="A50" s="182">
        <f>Spielplan2!$C27</f>
        <v>17</v>
      </c>
      <c r="B50" s="183" t="str">
        <f>Spielplan2!$F27</f>
        <v>M27</v>
      </c>
      <c r="C50" s="184" t="s">
        <v>12</v>
      </c>
      <c r="D50" s="185" t="str">
        <f>Spielplan2!$H27</f>
        <v>M10</v>
      </c>
      <c r="E50" s="179">
        <f>IF(Spielplan2!$I27="","",Spielplan2!$I27)</f>
      </c>
      <c r="F50" s="179" t="s">
        <v>13</v>
      </c>
      <c r="G50" s="179">
        <f>IF(Spielplan2!$K27="","",Spielplan2!$K27)</f>
      </c>
      <c r="H50" s="186">
        <f t="shared" si="0"/>
      </c>
      <c r="I50" s="186">
        <f t="shared" si="1"/>
      </c>
    </row>
    <row r="51" spans="1:9" ht="12.75">
      <c r="A51" s="182">
        <f>Spielplan2!$C64</f>
        <v>36</v>
      </c>
      <c r="B51" s="183" t="str">
        <f>Spielplan2!$F64</f>
        <v>M27</v>
      </c>
      <c r="C51" s="184" t="s">
        <v>12</v>
      </c>
      <c r="D51" s="185" t="str">
        <f>Spielplan2!$H64</f>
        <v>M30</v>
      </c>
      <c r="E51" s="179">
        <f>IF(Spielplan2!$I64="","",Spielplan2!$I64)</f>
      </c>
      <c r="F51" s="179" t="s">
        <v>13</v>
      </c>
      <c r="G51" s="179">
        <f>IF(Spielplan2!$K64="","",Spielplan2!$K64)</f>
      </c>
      <c r="H51" s="186">
        <f t="shared" si="0"/>
      </c>
      <c r="I51" s="186">
        <f t="shared" si="1"/>
      </c>
    </row>
    <row r="52" spans="1:9" ht="12.75">
      <c r="A52" s="182">
        <f>Spielplan2!$C65</f>
        <v>37</v>
      </c>
      <c r="B52" s="183" t="str">
        <f>Spielplan2!$F65</f>
        <v>M29</v>
      </c>
      <c r="C52" s="184" t="s">
        <v>12</v>
      </c>
      <c r="D52" s="185" t="str">
        <f>Spielplan2!$H65</f>
        <v>M25</v>
      </c>
      <c r="E52" s="179">
        <f>IF(Spielplan2!$I65="","",Spielplan2!$I65)</f>
      </c>
      <c r="F52" s="179" t="s">
        <v>13</v>
      </c>
      <c r="G52" s="179">
        <f>IF(Spielplan2!$K65="","",Spielplan2!$K65)</f>
      </c>
      <c r="H52" s="186">
        <f t="shared" si="0"/>
      </c>
      <c r="I52" s="186">
        <f t="shared" si="1"/>
      </c>
    </row>
    <row r="53" spans="1:9" ht="12.75">
      <c r="A53" s="182">
        <f>Spielplan2!$C66</f>
        <v>51</v>
      </c>
      <c r="B53" s="183" t="str">
        <f>Spielplan2!$F66</f>
        <v>M11</v>
      </c>
      <c r="C53" s="184" t="s">
        <v>12</v>
      </c>
      <c r="D53" s="185" t="str">
        <f>Spielplan2!$H66</f>
        <v>M30</v>
      </c>
      <c r="E53" s="179">
        <f>IF(Spielplan2!$I66="","",Spielplan2!$I66)</f>
      </c>
      <c r="F53" s="179" t="s">
        <v>13</v>
      </c>
      <c r="G53" s="179">
        <f>IF(Spielplan2!$K66="","",Spielplan2!$K66)</f>
      </c>
      <c r="H53" s="186">
        <f t="shared" si="0"/>
      </c>
      <c r="I53" s="186">
        <f t="shared" si="1"/>
      </c>
    </row>
    <row r="54" spans="1:9" ht="12.75">
      <c r="A54" s="182">
        <f>Spielplan2!$C24</f>
        <v>13</v>
      </c>
      <c r="B54" s="183" t="str">
        <f>Spielplan2!$F24</f>
        <v>M28</v>
      </c>
      <c r="C54" s="184" t="s">
        <v>12</v>
      </c>
      <c r="D54" s="185" t="str">
        <f>Spielplan2!$H24</f>
        <v>M26</v>
      </c>
      <c r="E54" s="179">
        <f>IF(Spielplan2!$I24="","",Spielplan2!$I24)</f>
      </c>
      <c r="F54" s="179" t="s">
        <v>13</v>
      </c>
      <c r="G54" s="179">
        <f>IF(Spielplan2!$K24="","",Spielplan2!$K24)</f>
      </c>
      <c r="H54" s="186">
        <f t="shared" si="0"/>
      </c>
      <c r="I54" s="186">
        <f t="shared" si="1"/>
      </c>
    </row>
    <row r="55" spans="1:9" ht="12.75">
      <c r="A55" s="182">
        <f>Spielplan2!$C25</f>
        <v>14</v>
      </c>
      <c r="B55" s="183" t="str">
        <f>Spielplan2!$F25</f>
        <v>M25</v>
      </c>
      <c r="C55" s="184" t="s">
        <v>12</v>
      </c>
      <c r="D55" s="185" t="str">
        <f>Spielplan2!$H25</f>
        <v>M29</v>
      </c>
      <c r="E55" s="179">
        <f>IF(Spielplan2!$I25="","",Spielplan2!$I25)</f>
        <v>4</v>
      </c>
      <c r="F55" s="179" t="s">
        <v>13</v>
      </c>
      <c r="G55" s="179">
        <f>IF(Spielplan2!$K25="","",Spielplan2!$K25)</f>
        <v>0</v>
      </c>
      <c r="H55" s="186">
        <f t="shared" si="0"/>
        <v>3</v>
      </c>
      <c r="I55" s="186">
        <f t="shared" si="1"/>
        <v>0</v>
      </c>
    </row>
    <row r="56" spans="1:9" ht="12.75">
      <c r="A56" s="182">
        <f>Spielplan2!$C67</f>
        <v>40</v>
      </c>
      <c r="B56" s="183" t="str">
        <f>Spielplan2!$F67</f>
        <v>M28</v>
      </c>
      <c r="C56" s="184" t="s">
        <v>12</v>
      </c>
      <c r="D56" s="185" t="str">
        <f>Spielplan2!$H67</f>
        <v>M10</v>
      </c>
      <c r="E56" s="179">
        <f>IF(Spielplan2!$I67="","",Spielplan2!$I67)</f>
      </c>
      <c r="F56" s="179" t="s">
        <v>13</v>
      </c>
      <c r="G56" s="179">
        <f>IF(Spielplan2!$K67="","",Spielplan2!$K67)</f>
      </c>
      <c r="H56" s="186">
        <f t="shared" si="0"/>
      </c>
      <c r="I56" s="186">
        <f t="shared" si="1"/>
      </c>
    </row>
    <row r="57" spans="1:9" ht="12.75">
      <c r="A57" s="182">
        <f>Spielplan2!$C63</f>
        <v>20</v>
      </c>
      <c r="B57" s="183" t="str">
        <f>Spielplan2!$F63</f>
        <v>M10</v>
      </c>
      <c r="C57" s="184" t="s">
        <v>12</v>
      </c>
      <c r="D57" s="185" t="str">
        <f>Spielplan2!$H63</f>
        <v>M30</v>
      </c>
      <c r="E57" s="179">
        <f>IF(Spielplan2!$I63="","",Spielplan2!$I63)</f>
      </c>
      <c r="F57" s="179" t="s">
        <v>13</v>
      </c>
      <c r="G57" s="179">
        <f>IF(Spielplan2!$K63="","",Spielplan2!$K63)</f>
      </c>
      <c r="H57" s="186">
        <f t="shared" si="0"/>
      </c>
      <c r="I57" s="186">
        <f t="shared" si="1"/>
      </c>
    </row>
    <row r="58" spans="1:9" ht="12.75">
      <c r="A58" s="182">
        <f>Spielplan2!$C68</f>
        <v>56</v>
      </c>
      <c r="B58" s="183" t="str">
        <f>Spielplan2!$F68</f>
        <v>M12</v>
      </c>
      <c r="C58" s="184" t="s">
        <v>12</v>
      </c>
      <c r="D58" s="185" t="str">
        <f>Spielplan2!$H68</f>
        <v>M11</v>
      </c>
      <c r="E58" s="179">
        <f>IF(Spielplan2!$I68="","",Spielplan2!$I68)</f>
      </c>
      <c r="F58" s="179" t="s">
        <v>13</v>
      </c>
      <c r="G58" s="179">
        <f>IF(Spielplan2!$K68="","",Spielplan2!$K68)</f>
      </c>
      <c r="H58" s="186">
        <f t="shared" si="0"/>
      </c>
      <c r="I58" s="186">
        <f t="shared" si="1"/>
      </c>
    </row>
    <row r="59" spans="1:9" ht="12.75">
      <c r="A59" s="182">
        <f>Spielplan2!$C26</f>
        <v>15</v>
      </c>
      <c r="B59" s="183" t="str">
        <f>Spielplan2!$F26</f>
        <v>M25</v>
      </c>
      <c r="C59" s="184" t="s">
        <v>12</v>
      </c>
      <c r="D59" s="185" t="str">
        <f>Spielplan2!$H26</f>
        <v>M27</v>
      </c>
      <c r="E59" s="179">
        <f>IF(Spielplan2!$I26="","",Spielplan2!$I26)</f>
        <v>2</v>
      </c>
      <c r="F59" s="179" t="s">
        <v>13</v>
      </c>
      <c r="G59" s="179">
        <f>IF(Spielplan2!$K26="","",Spielplan2!$K26)</f>
        <v>0</v>
      </c>
      <c r="H59" s="186">
        <f t="shared" si="0"/>
        <v>3</v>
      </c>
      <c r="I59" s="186">
        <f t="shared" si="1"/>
        <v>0</v>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Eugen</cp:lastModifiedBy>
  <cp:lastPrinted>2016-07-01T12:29:10Z</cp:lastPrinted>
  <dcterms:created xsi:type="dcterms:W3CDTF">1999-01-27T19:57:19Z</dcterms:created>
  <dcterms:modified xsi:type="dcterms:W3CDTF">2016-07-01T18:32:06Z</dcterms:modified>
  <cp:category/>
  <cp:version/>
  <cp:contentType/>
  <cp:contentStatus/>
</cp:coreProperties>
</file>